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emie\Desktop\KP Management\APCIQ\Exercices\Formation de KP\"/>
    </mc:Choice>
  </mc:AlternateContent>
  <xr:revisionPtr revIDLastSave="0" documentId="8_{F97558D9-83F9-43D6-BADB-38902887E986}" xr6:coauthVersionLast="47" xr6:coauthVersionMax="47" xr10:uidLastSave="{00000000-0000-0000-0000-000000000000}"/>
  <bookViews>
    <workbookView xWindow="380" yWindow="380" windowWidth="14620" windowHeight="11280" activeTab="3" xr2:uid="{B911D969-E993-4E40-A3C0-DDB469EF8901}"/>
  </bookViews>
  <sheets>
    <sheet name="PROFORMA &amp; NORMALISÉ" sheetId="1" r:id="rId1"/>
    <sheet name="RCD" sheetId="8" r:id="rId2"/>
    <sheet name="TGA - CMPC" sheetId="10" r:id="rId3"/>
    <sheet name="A-1" sheetId="12" r:id="rId4"/>
    <sheet name="A-2" sheetId="2" r:id="rId5"/>
    <sheet name="A-3" sheetId="14" r:id="rId6"/>
    <sheet name="A-4" sheetId="15" r:id="rId7"/>
    <sheet name="A-5" sheetId="16" r:id="rId8"/>
  </sheets>
  <externalReferences>
    <externalReference r:id="rId9"/>
  </externalReferences>
  <definedNames>
    <definedName name="Amortissement">'[1]1,15'!$L$6:$L$11</definedName>
    <definedName name="Année">[1]VAN!$C$1:$L$1</definedName>
    <definedName name="bpv_type">'[1]1,15'!$G$49:$G$50</definedName>
    <definedName name="capitalisation">'[1]1,15'!$O$6:$O$7</definedName>
    <definedName name="poids">'[1]1,15'!$M$6:$M$13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1" i="2" l="1"/>
  <c r="I33" i="2"/>
  <c r="B33" i="2"/>
  <c r="J31" i="2"/>
  <c r="I31" i="2"/>
  <c r="H31" i="2"/>
  <c r="G31" i="2"/>
  <c r="F31" i="2"/>
  <c r="E31" i="2"/>
  <c r="D31" i="2"/>
  <c r="C31" i="2"/>
  <c r="M30" i="2"/>
  <c r="M29" i="2"/>
  <c r="M28" i="2"/>
  <c r="M27" i="2"/>
  <c r="M26" i="2"/>
  <c r="M25" i="2"/>
  <c r="M24" i="2"/>
  <c r="M23" i="2"/>
  <c r="M22" i="2"/>
  <c r="M21" i="2"/>
  <c r="M20" i="2"/>
  <c r="M19" i="2"/>
  <c r="M7" i="2"/>
  <c r="M8" i="2"/>
  <c r="M9" i="2"/>
  <c r="M4" i="2"/>
  <c r="M5" i="2"/>
  <c r="M6" i="2"/>
  <c r="M10" i="2"/>
  <c r="M11" i="2"/>
  <c r="M12" i="2"/>
  <c r="M13" i="2"/>
  <c r="M14" i="2"/>
  <c r="M3" i="2"/>
  <c r="C15" i="2"/>
  <c r="L15" i="2"/>
  <c r="J15" i="2"/>
  <c r="I15" i="2"/>
  <c r="H15" i="2"/>
  <c r="G15" i="2"/>
  <c r="F15" i="2"/>
  <c r="E15" i="2"/>
  <c r="D15" i="2"/>
  <c r="M31" i="2" l="1"/>
  <c r="K15" i="2"/>
  <c r="M15" i="2" l="1"/>
  <c r="F9" i="10" l="1"/>
  <c r="G9" i="10"/>
  <c r="G10" i="10" s="1"/>
  <c r="G11" i="10" s="1"/>
  <c r="H9" i="10"/>
  <c r="H10" i="10" s="1"/>
  <c r="H11" i="10" s="1"/>
  <c r="I9" i="10"/>
  <c r="I10" i="10" s="1"/>
  <c r="I11" i="10" s="1"/>
  <c r="J9" i="10"/>
  <c r="K9" i="10"/>
  <c r="K10" i="10" s="1"/>
  <c r="K11" i="10" s="1"/>
  <c r="L9" i="10"/>
  <c r="L10" i="10" s="1"/>
  <c r="L11" i="10" s="1"/>
  <c r="M9" i="10"/>
  <c r="M10" i="10" s="1"/>
  <c r="M11" i="10" s="1"/>
  <c r="N9" i="10"/>
  <c r="O9" i="10"/>
  <c r="O10" i="10" s="1"/>
  <c r="O11" i="10" s="1"/>
  <c r="P9" i="10"/>
  <c r="P10" i="10" s="1"/>
  <c r="P11" i="10" s="1"/>
  <c r="Q9" i="10"/>
  <c r="Q10" i="10" s="1"/>
  <c r="Q11" i="10" s="1"/>
  <c r="R9" i="10"/>
  <c r="S9" i="10"/>
  <c r="S10" i="10" s="1"/>
  <c r="S11" i="10" s="1"/>
  <c r="T9" i="10"/>
  <c r="T10" i="10" s="1"/>
  <c r="T11" i="10" s="1"/>
  <c r="U9" i="10"/>
  <c r="U10" i="10" s="1"/>
  <c r="U11" i="10" s="1"/>
  <c r="V9" i="10"/>
  <c r="W9" i="10"/>
  <c r="W10" i="10" s="1"/>
  <c r="W11" i="10" s="1"/>
  <c r="X9" i="10"/>
  <c r="X10" i="10" s="1"/>
  <c r="X11" i="10" s="1"/>
  <c r="Y9" i="10"/>
  <c r="Y10" i="10" s="1"/>
  <c r="Y11" i="10" s="1"/>
  <c r="Z9" i="10"/>
  <c r="AA9" i="10"/>
  <c r="AA10" i="10" s="1"/>
  <c r="AA11" i="10" s="1"/>
  <c r="AB9" i="10"/>
  <c r="AB10" i="10" s="1"/>
  <c r="AB11" i="10" s="1"/>
  <c r="F10" i="10"/>
  <c r="F11" i="10" s="1"/>
  <c r="J10" i="10"/>
  <c r="J11" i="10" s="1"/>
  <c r="N10" i="10"/>
  <c r="N11" i="10" s="1"/>
  <c r="R10" i="10"/>
  <c r="R11" i="10" s="1"/>
  <c r="V10" i="10"/>
  <c r="V11" i="10" s="1"/>
  <c r="Z10" i="10"/>
  <c r="Z11" i="10" s="1"/>
  <c r="E9" i="10"/>
  <c r="E10" i="10" s="1"/>
  <c r="E11" i="10" s="1"/>
  <c r="P57" i="2" l="1"/>
  <c r="AB12" i="10"/>
  <c r="AA12" i="10"/>
  <c r="Z12" i="10"/>
  <c r="Y12" i="10"/>
  <c r="Y26" i="10" s="1"/>
  <c r="X12" i="10"/>
  <c r="W12" i="10"/>
  <c r="V12" i="10"/>
  <c r="U12" i="10"/>
  <c r="T12" i="10"/>
  <c r="S12" i="10"/>
  <c r="R12" i="10"/>
  <c r="Q12" i="10"/>
  <c r="Q29" i="10" s="1"/>
  <c r="P12" i="10"/>
  <c r="O12" i="10"/>
  <c r="N12" i="10"/>
  <c r="M12" i="10"/>
  <c r="L12" i="10"/>
  <c r="K12" i="10"/>
  <c r="J12" i="10"/>
  <c r="J22" i="10" s="1"/>
  <c r="I12" i="10"/>
  <c r="I24" i="10" s="1"/>
  <c r="H12" i="10"/>
  <c r="G12" i="10"/>
  <c r="G16" i="10" s="1"/>
  <c r="F12" i="10"/>
  <c r="F18" i="10" s="1"/>
  <c r="E12" i="10"/>
  <c r="E19" i="10" s="1"/>
  <c r="L30" i="10" l="1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7" i="10"/>
  <c r="G18" i="10"/>
  <c r="G14" i="10"/>
  <c r="G15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7" i="10"/>
  <c r="K18" i="10"/>
  <c r="K15" i="10"/>
  <c r="K16" i="10"/>
  <c r="K14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5" i="10"/>
  <c r="O16" i="10"/>
  <c r="O14" i="10"/>
  <c r="W30" i="10"/>
  <c r="W29" i="10"/>
  <c r="W28" i="10"/>
  <c r="W27" i="10"/>
  <c r="W26" i="10"/>
  <c r="W25" i="10"/>
  <c r="W24" i="10"/>
  <c r="W23" i="10"/>
  <c r="W22" i="10"/>
  <c r="W21" i="10"/>
  <c r="W20" i="10"/>
  <c r="W19" i="10"/>
  <c r="W17" i="10"/>
  <c r="W18" i="10"/>
  <c r="W16" i="10"/>
  <c r="W14" i="10"/>
  <c r="W15" i="10"/>
  <c r="AA30" i="10"/>
  <c r="AA29" i="10"/>
  <c r="AA28" i="10"/>
  <c r="AA27" i="10"/>
  <c r="AA26" i="10"/>
  <c r="AA25" i="10"/>
  <c r="AA24" i="10"/>
  <c r="AA23" i="10"/>
  <c r="AA22" i="10"/>
  <c r="AA21" i="10"/>
  <c r="AA20" i="10"/>
  <c r="AA19" i="10"/>
  <c r="AA18" i="10"/>
  <c r="AA17" i="10"/>
  <c r="AA15" i="10"/>
  <c r="AA16" i="10"/>
  <c r="AA14" i="10"/>
  <c r="S30" i="10"/>
  <c r="S29" i="10"/>
  <c r="S28" i="10"/>
  <c r="S27" i="10"/>
  <c r="S26" i="10"/>
  <c r="S25" i="10"/>
  <c r="S24" i="10"/>
  <c r="S23" i="10"/>
  <c r="S22" i="10"/>
  <c r="S21" i="10"/>
  <c r="S20" i="10"/>
  <c r="S19" i="10"/>
  <c r="S18" i="10"/>
  <c r="S16" i="10"/>
  <c r="S14" i="10"/>
  <c r="S15" i="10"/>
  <c r="S17" i="10"/>
  <c r="I17" i="10"/>
  <c r="Q21" i="10"/>
  <c r="E30" i="10"/>
  <c r="E28" i="10"/>
  <c r="E26" i="10"/>
  <c r="E24" i="10"/>
  <c r="E22" i="10"/>
  <c r="E20" i="10"/>
  <c r="E18" i="10"/>
  <c r="E16" i="10"/>
  <c r="E15" i="10"/>
  <c r="E14" i="10"/>
  <c r="E29" i="10"/>
  <c r="E27" i="10"/>
  <c r="E25" i="10"/>
  <c r="E23" i="10"/>
  <c r="E21" i="10"/>
  <c r="E17" i="10"/>
  <c r="I29" i="10"/>
  <c r="I27" i="10"/>
  <c r="I25" i="10"/>
  <c r="I23" i="10"/>
  <c r="I21" i="10"/>
  <c r="I19" i="10"/>
  <c r="I18" i="10"/>
  <c r="I16" i="10"/>
  <c r="I15" i="10"/>
  <c r="I14" i="10"/>
  <c r="M29" i="10"/>
  <c r="M27" i="10"/>
  <c r="M25" i="10"/>
  <c r="M23" i="10"/>
  <c r="M21" i="10"/>
  <c r="M19" i="10"/>
  <c r="M17" i="10"/>
  <c r="M16" i="10"/>
  <c r="M15" i="10"/>
  <c r="M14" i="10"/>
  <c r="M30" i="10"/>
  <c r="M28" i="10"/>
  <c r="M26" i="10"/>
  <c r="M24" i="10"/>
  <c r="M22" i="10"/>
  <c r="M20" i="10"/>
  <c r="M18" i="10"/>
  <c r="Q30" i="10"/>
  <c r="Q28" i="10"/>
  <c r="Q26" i="10"/>
  <c r="Q24" i="10"/>
  <c r="Q22" i="10"/>
  <c r="Q20" i="10"/>
  <c r="Q17" i="10"/>
  <c r="Q16" i="10"/>
  <c r="Q15" i="10"/>
  <c r="Q14" i="10"/>
  <c r="U30" i="10"/>
  <c r="U28" i="10"/>
  <c r="U26" i="10"/>
  <c r="U24" i="10"/>
  <c r="U22" i="10"/>
  <c r="U20" i="10"/>
  <c r="U18" i="10"/>
  <c r="U16" i="10"/>
  <c r="U15" i="10"/>
  <c r="U14" i="10"/>
  <c r="U29" i="10"/>
  <c r="U27" i="10"/>
  <c r="U25" i="10"/>
  <c r="U23" i="10"/>
  <c r="U21" i="10"/>
  <c r="U19" i="10"/>
  <c r="U17" i="10"/>
  <c r="Y30" i="10"/>
  <c r="Y29" i="10"/>
  <c r="Y27" i="10"/>
  <c r="Y25" i="10"/>
  <c r="Y23" i="10"/>
  <c r="Y21" i="10"/>
  <c r="Y19" i="10"/>
  <c r="Y18" i="10"/>
  <c r="Y16" i="10"/>
  <c r="Y15" i="10"/>
  <c r="Y14" i="10"/>
  <c r="Q18" i="10"/>
  <c r="I20" i="10"/>
  <c r="Y22" i="10"/>
  <c r="Q25" i="10"/>
  <c r="I28" i="10"/>
  <c r="F30" i="10"/>
  <c r="F29" i="10"/>
  <c r="F28" i="10"/>
  <c r="F27" i="10"/>
  <c r="F26" i="10"/>
  <c r="F25" i="10"/>
  <c r="F24" i="10"/>
  <c r="F23" i="10"/>
  <c r="F22" i="10"/>
  <c r="F21" i="10"/>
  <c r="F20" i="10"/>
  <c r="F16" i="10"/>
  <c r="F15" i="10"/>
  <c r="F14" i="10"/>
  <c r="F17" i="10"/>
  <c r="F19" i="10"/>
  <c r="J30" i="10"/>
  <c r="J29" i="10"/>
  <c r="J28" i="10"/>
  <c r="J27" i="10"/>
  <c r="J26" i="10"/>
  <c r="J25" i="10"/>
  <c r="J24" i="10"/>
  <c r="J23" i="10"/>
  <c r="J21" i="10"/>
  <c r="J20" i="10"/>
  <c r="J19" i="10"/>
  <c r="J18" i="10"/>
  <c r="J16" i="10"/>
  <c r="J15" i="10"/>
  <c r="J14" i="10"/>
  <c r="J17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6" i="10"/>
  <c r="N15" i="10"/>
  <c r="N14" i="10"/>
  <c r="N18" i="10"/>
  <c r="R30" i="10"/>
  <c r="R29" i="10"/>
  <c r="R28" i="10"/>
  <c r="R27" i="10"/>
  <c r="R26" i="10"/>
  <c r="R25" i="10"/>
  <c r="R24" i="10"/>
  <c r="R23" i="10"/>
  <c r="R22" i="10"/>
  <c r="R21" i="10"/>
  <c r="R20" i="10"/>
  <c r="R19" i="10"/>
  <c r="R17" i="10"/>
  <c r="R16" i="10"/>
  <c r="R15" i="10"/>
  <c r="R14" i="10"/>
  <c r="R18" i="10"/>
  <c r="V30" i="10"/>
  <c r="V29" i="10"/>
  <c r="V28" i="10"/>
  <c r="V27" i="10"/>
  <c r="V26" i="10"/>
  <c r="V25" i="10"/>
  <c r="V24" i="10"/>
  <c r="V23" i="10"/>
  <c r="V22" i="10"/>
  <c r="V21" i="10"/>
  <c r="V20" i="10"/>
  <c r="V19" i="10"/>
  <c r="V16" i="10"/>
  <c r="V15" i="10"/>
  <c r="V14" i="10"/>
  <c r="V17" i="10"/>
  <c r="Z30" i="10"/>
  <c r="Z29" i="10"/>
  <c r="Z28" i="10"/>
  <c r="Z27" i="10"/>
  <c r="Z26" i="10"/>
  <c r="Z25" i="10"/>
  <c r="Z24" i="10"/>
  <c r="Z23" i="10"/>
  <c r="Z22" i="10"/>
  <c r="Z21" i="10"/>
  <c r="Z20" i="10"/>
  <c r="Z19" i="10"/>
  <c r="Z18" i="10"/>
  <c r="Z16" i="10"/>
  <c r="Z15" i="10"/>
  <c r="Z14" i="10"/>
  <c r="Z17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Y17" i="10"/>
  <c r="V18" i="10"/>
  <c r="Y20" i="10"/>
  <c r="Q23" i="10"/>
  <c r="I26" i="10"/>
  <c r="Y28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T30" i="10"/>
  <c r="T29" i="10"/>
  <c r="T28" i="10"/>
  <c r="T27" i="10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X30" i="10"/>
  <c r="X29" i="10"/>
  <c r="X28" i="10"/>
  <c r="X27" i="10"/>
  <c r="X26" i="10"/>
  <c r="X25" i="10"/>
  <c r="X24" i="10"/>
  <c r="X23" i="10"/>
  <c r="X22" i="10"/>
  <c r="X21" i="10"/>
  <c r="X20" i="10"/>
  <c r="X19" i="10"/>
  <c r="X18" i="10"/>
  <c r="X17" i="10"/>
  <c r="X16" i="10"/>
  <c r="X15" i="10"/>
  <c r="X14" i="10"/>
  <c r="AB30" i="10"/>
  <c r="AB29" i="10"/>
  <c r="AB28" i="10"/>
  <c r="AB27" i="10"/>
  <c r="AB26" i="10"/>
  <c r="AB25" i="10"/>
  <c r="AB24" i="10"/>
  <c r="AB23" i="10"/>
  <c r="AB22" i="10"/>
  <c r="AB21" i="10"/>
  <c r="AB20" i="10"/>
  <c r="AB19" i="10"/>
  <c r="AB18" i="10"/>
  <c r="AB17" i="10"/>
  <c r="AB16" i="10"/>
  <c r="AB15" i="10"/>
  <c r="AB14" i="10"/>
  <c r="N17" i="10"/>
  <c r="Q19" i="10"/>
  <c r="I22" i="10"/>
  <c r="Y24" i="10"/>
  <c r="Q27" i="10"/>
  <c r="I30" i="10"/>
  <c r="J13" i="1" l="1"/>
  <c r="C4" i="1"/>
  <c r="C8" i="1" s="1"/>
  <c r="C23" i="1"/>
  <c r="C25" i="1" l="1"/>
</calcChain>
</file>

<file path=xl/sharedStrings.xml><?xml version="1.0" encoding="utf-8"?>
<sst xmlns="http://schemas.openxmlformats.org/spreadsheetml/2006/main" count="237" uniqueCount="142">
  <si>
    <t>Revenus locatifs</t>
  </si>
  <si>
    <t>Récupération</t>
  </si>
  <si>
    <t>Taux de vacance et mauvaises créances</t>
  </si>
  <si>
    <t>Revenus bruts effectifs (R.B.E)</t>
  </si>
  <si>
    <t>Revenus bruts (R.B)</t>
  </si>
  <si>
    <t>Entretien &amp; réparation</t>
  </si>
  <si>
    <t>Conciergerie / Salaire</t>
  </si>
  <si>
    <t>Gestion</t>
  </si>
  <si>
    <t>Réserve structurale</t>
  </si>
  <si>
    <t>Réserve électroménager</t>
  </si>
  <si>
    <t>Réserve air climatisé</t>
  </si>
  <si>
    <t>Réserve meuble</t>
  </si>
  <si>
    <t>Énergie</t>
  </si>
  <si>
    <t>Taxes foncières</t>
  </si>
  <si>
    <t>Assurances</t>
  </si>
  <si>
    <t>Télécommunication</t>
  </si>
  <si>
    <t>Ascenceur</t>
  </si>
  <si>
    <t>Total des charges d'exploitation</t>
  </si>
  <si>
    <t>Revenus nets normalisés (R.N.N)</t>
  </si>
  <si>
    <t>5-6 portes</t>
  </si>
  <si>
    <t>7 - 11 portes</t>
  </si>
  <si>
    <t>12 portes +</t>
  </si>
  <si>
    <t>50$ / morceau</t>
  </si>
  <si>
    <t>100$ / logement</t>
  </si>
  <si>
    <t>300$ / logement</t>
  </si>
  <si>
    <t>Plus élevé entre 75$ / porte &amp; réel</t>
  </si>
  <si>
    <t>Réel</t>
  </si>
  <si>
    <t>125$ / porte</t>
  </si>
  <si>
    <t>170$ / porte</t>
  </si>
  <si>
    <t>300$ / porte</t>
  </si>
  <si>
    <t>3% R.B</t>
  </si>
  <si>
    <t>4% R.B</t>
  </si>
  <si>
    <t>5% R.B</t>
  </si>
  <si>
    <t>POSTES</t>
  </si>
  <si>
    <t>MULTI RÉSIDENTIEL</t>
  </si>
  <si>
    <t>COMMERCIAL</t>
  </si>
  <si>
    <t>500$ / porte</t>
  </si>
  <si>
    <t>Normalisation</t>
  </si>
  <si>
    <t>TYPE DE BAIL</t>
  </si>
  <si>
    <t xml:space="preserve">RESPONSABILITÉS DE LA CHARGE </t>
  </si>
  <si>
    <t>(transférer le risque d’inflation)</t>
  </si>
  <si>
    <t>Taxes​ foncières</t>
  </si>
  <si>
    <t>Assurances​</t>
  </si>
  <si>
    <t>Entretien​ &amp; Réparation</t>
  </si>
  <si>
    <t>Frais d’énergie</t>
  </si>
  <si>
    <t>BRUT​</t>
  </si>
  <si>
    <t>Propriétaire​</t>
  </si>
  <si>
    <t>SEMI - BRUT</t>
  </si>
  <si>
    <t>Locataire /Propriétaire​</t>
  </si>
  <si>
    <t>Locataire</t>
  </si>
  <si>
    <t>NET</t>
  </si>
  <si>
    <t>Locataire​</t>
  </si>
  <si>
    <t>Propriétaire</t>
  </si>
  <si>
    <t>Achat</t>
  </si>
  <si>
    <t>Refinancement</t>
  </si>
  <si>
    <t>JVM</t>
  </si>
  <si>
    <t>RPV</t>
  </si>
  <si>
    <t>Amortissement</t>
  </si>
  <si>
    <t>Valeur bancaire</t>
  </si>
  <si>
    <t>Institution financière</t>
  </si>
  <si>
    <t>Conventionnel</t>
  </si>
  <si>
    <r>
      <t xml:space="preserve">Assuré </t>
    </r>
    <r>
      <rPr>
        <b/>
        <sz val="32"/>
        <color rgb="FFFF0000"/>
        <rFont val="Calibri"/>
        <family val="2"/>
      </rPr>
      <t>SCHL</t>
    </r>
  </si>
  <si>
    <t xml:space="preserve">Achat </t>
  </si>
  <si>
    <t>&amp; refinancement</t>
  </si>
  <si>
    <t>5 &amp; 6</t>
  </si>
  <si>
    <t>7 + (5 ans)</t>
  </si>
  <si>
    <t>7 + (10 ans)</t>
  </si>
  <si>
    <t>CDE (multiresidentiel)</t>
  </si>
  <si>
    <t>CDE (commercial) – Baux brut</t>
  </si>
  <si>
    <t>CDE (commercial) – Baux net</t>
  </si>
  <si>
    <t>CDE (Chambre)</t>
  </si>
  <si>
    <t>Banque nationale</t>
  </si>
  <si>
    <t xml:space="preserve">1,20 (5-6) </t>
  </si>
  <si>
    <t xml:space="preserve">&amp; </t>
  </si>
  <si>
    <t>1,25 (7+)</t>
  </si>
  <si>
    <t>RBC</t>
  </si>
  <si>
    <t>Laurentienne</t>
  </si>
  <si>
    <t>Financement (Poids %)</t>
  </si>
  <si>
    <t>Taux d'intérêt</t>
  </si>
  <si>
    <t>Effectif</t>
  </si>
  <si>
    <t>Nominal</t>
  </si>
  <si>
    <t>Taux d'intérêt actualisé</t>
  </si>
  <si>
    <t>Facteur Hypothécaire</t>
  </si>
  <si>
    <t>Capitalisation de l'intérêt (Mensuel ou Semestriel)</t>
  </si>
  <si>
    <t>Semestriel</t>
  </si>
  <si>
    <t>Rendement sur mise de fonds</t>
  </si>
  <si>
    <t>1% -2% R.B</t>
  </si>
  <si>
    <t># App</t>
  </si>
  <si>
    <t>Chauffage</t>
  </si>
  <si>
    <t>Électricité</t>
  </si>
  <si>
    <t>Eau-chaude</t>
  </si>
  <si>
    <t>Stationnement</t>
  </si>
  <si>
    <t>Électroménagers (nbr)</t>
  </si>
  <si>
    <t>Meublé</t>
  </si>
  <si>
    <t>Espace de stockage</t>
  </si>
  <si>
    <t>P2</t>
  </si>
  <si>
    <t>Loyers au p2</t>
  </si>
  <si>
    <t>TOTAL</t>
  </si>
  <si>
    <t>Typologie</t>
  </si>
  <si>
    <t>Loyer mensuel</t>
  </si>
  <si>
    <t>POTENTIEL</t>
  </si>
  <si>
    <t>ACTUEL</t>
  </si>
  <si>
    <t>Nombre de logement</t>
  </si>
  <si>
    <t>Revenu brut</t>
  </si>
  <si>
    <t>Revenu brut effectif</t>
  </si>
  <si>
    <t>Frais d'exploitation</t>
  </si>
  <si>
    <t xml:space="preserve">Entretien et réparation </t>
  </si>
  <si>
    <t xml:space="preserve"> / Logement</t>
  </si>
  <si>
    <t>Conciergerie</t>
  </si>
  <si>
    <t xml:space="preserve">Énergie </t>
  </si>
  <si>
    <t>Assurance</t>
  </si>
  <si>
    <t>Total frais d'exploitation</t>
  </si>
  <si>
    <t xml:space="preserve">Marge bénéficiaire d'exploitation </t>
  </si>
  <si>
    <t>Revenus nets normalisés (RNN)</t>
  </si>
  <si>
    <t>Réserve</t>
  </si>
  <si>
    <t xml:space="preserve">Réserve </t>
  </si>
  <si>
    <t>Taux de vacance et mauvaise créance</t>
  </si>
  <si>
    <t>Ratio de couverture de la dette</t>
  </si>
  <si>
    <t>Paiement hypothécaire mensuel maximal (PMT)</t>
  </si>
  <si>
    <t>Ratio prêt valeur (RPV)</t>
  </si>
  <si>
    <t>Prêt (VA)</t>
  </si>
  <si>
    <t>Taux de qualification (I)</t>
  </si>
  <si>
    <t>TGA bancaire</t>
  </si>
  <si>
    <t>TGA marchand</t>
  </si>
  <si>
    <t>Juste valeur marchande (JVM)</t>
  </si>
  <si>
    <t>Gestion (% des revenus brut effectif)</t>
  </si>
  <si>
    <t>Amortissement en mois (N)</t>
  </si>
  <si>
    <t>Levier brut</t>
  </si>
  <si>
    <t>Levier net</t>
  </si>
  <si>
    <t>Coût du projet</t>
  </si>
  <si>
    <t>TGA à utiliser</t>
  </si>
  <si>
    <t>Dépense d'opération</t>
  </si>
  <si>
    <t>Valeur visée</t>
  </si>
  <si>
    <t>R.B cible</t>
  </si>
  <si>
    <t>RNN cible</t>
  </si>
  <si>
    <t>Gain d'équité</t>
  </si>
  <si>
    <t>MDF</t>
  </si>
  <si>
    <t>Coût d'optimisation</t>
  </si>
  <si>
    <t>Nouveau prêt</t>
  </si>
  <si>
    <t>Prêt initial</t>
  </si>
  <si>
    <t>Pi2 total</t>
  </si>
  <si>
    <t>$ / pi2 mensuel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</si>
</sst>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$&quot;_);[Red]\(#,##0\ &quot;$&quot;\)"/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_ * #,##0_)\ &quot;$&quot;_ ;_ * \(#,##0\)\ &quot;$&quot;_ ;_ * &quot;-&quot;??_)\ &quot;$&quot;_ ;_ @_ "/>
    <numFmt numFmtId="165" formatCode="#,##0\ &quot;$&quot;"/>
    <numFmt numFmtId="166" formatCode="_ * #,##0_)_ ;_ * \(#,##0\)_ ;_ * &quot;-&quot;??_)_ ;_ @_ "/>
    <numFmt numFmtId="167" formatCode="_ * #,##0.0_)\ &quot;$&quot;_ ;_ * \(#,##0.0\)\ &quot;$&quot;_ ;_ * &quot;-&quot;??_)\ &quot;$&quot;_ ;_ @_ "/>
    <numFmt numFmtId="168" formatCode="_ * #,##0.0_)\ &quot;$&quot;_ ;_ * \(#,##0.0\)\ &quot;$&quot;_ ;_ * &quot;-&quot;?_)\ &quot;$&quot;_ ;_ 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name val="Arial"/>
      <family val="2"/>
    </font>
    <font>
      <b/>
      <sz val="18"/>
      <color rgb="FFFFFFFF"/>
      <name val="Calibri"/>
      <family val="2"/>
    </font>
    <font>
      <b/>
      <sz val="16"/>
      <color rgb="FFFFFFFF"/>
      <name val="Calibri"/>
      <family val="2"/>
    </font>
    <font>
      <b/>
      <sz val="32"/>
      <color rgb="FFFFFFFF"/>
      <name val="Calibri"/>
      <family val="2"/>
    </font>
    <font>
      <b/>
      <sz val="32"/>
      <color rgb="FFFF0000"/>
      <name val="Calibri"/>
      <family val="2"/>
    </font>
    <font>
      <b/>
      <u/>
      <sz val="16"/>
      <color rgb="FF000000"/>
      <name val="Calibri"/>
      <family val="2"/>
    </font>
    <font>
      <b/>
      <u/>
      <sz val="24"/>
      <color rgb="FF00000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4" tint="-0.499984740745262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u val="singleAccounting"/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 readingOrder="1"/>
    </xf>
    <xf numFmtId="0" fontId="7" fillId="4" borderId="3" xfId="0" applyFont="1" applyFill="1" applyBorder="1" applyAlignment="1">
      <alignment horizontal="center" vertical="center" wrapText="1" readingOrder="1"/>
    </xf>
    <xf numFmtId="0" fontId="10" fillId="5" borderId="7" xfId="0" applyFont="1" applyFill="1" applyBorder="1" applyAlignment="1">
      <alignment horizontal="center" vertical="center" wrapText="1" readingOrder="1"/>
    </xf>
    <xf numFmtId="0" fontId="10" fillId="5" borderId="8" xfId="0" applyFont="1" applyFill="1" applyBorder="1" applyAlignment="1">
      <alignment horizontal="center" vertical="center" wrapText="1" readingOrder="1"/>
    </xf>
    <xf numFmtId="0" fontId="5" fillId="6" borderId="15" xfId="0" applyFont="1" applyFill="1" applyBorder="1" applyAlignment="1">
      <alignment vertical="top" wrapText="1"/>
    </xf>
    <xf numFmtId="0" fontId="12" fillId="6" borderId="15" xfId="0" applyFont="1" applyFill="1" applyBorder="1" applyAlignment="1">
      <alignment horizontal="center" vertical="center" wrapText="1" readingOrder="1"/>
    </xf>
    <xf numFmtId="0" fontId="13" fillId="5" borderId="15" xfId="0" applyFont="1" applyFill="1" applyBorder="1" applyAlignment="1">
      <alignment horizontal="left" vertical="center" wrapText="1" readingOrder="1"/>
    </xf>
    <xf numFmtId="0" fontId="13" fillId="5" borderId="15" xfId="0" applyFont="1" applyFill="1" applyBorder="1" applyAlignment="1">
      <alignment horizontal="center" vertical="center" wrapText="1" readingOrder="1"/>
    </xf>
    <xf numFmtId="0" fontId="13" fillId="6" borderId="15" xfId="0" applyFont="1" applyFill="1" applyBorder="1" applyAlignment="1">
      <alignment horizontal="left" vertical="center" wrapText="1" readingOrder="1"/>
    </xf>
    <xf numFmtId="0" fontId="13" fillId="6" borderId="15" xfId="0" applyFont="1" applyFill="1" applyBorder="1" applyAlignment="1">
      <alignment horizontal="center" vertical="center" wrapText="1" readingOrder="1"/>
    </xf>
    <xf numFmtId="0" fontId="13" fillId="5" borderId="21" xfId="0" applyFont="1" applyFill="1" applyBorder="1" applyAlignment="1">
      <alignment horizontal="center" vertical="center" wrapText="1" readingOrder="1"/>
    </xf>
    <xf numFmtId="0" fontId="13" fillId="5" borderId="22" xfId="0" applyFont="1" applyFill="1" applyBorder="1" applyAlignment="1">
      <alignment horizontal="center" vertical="center" wrapText="1" readingOrder="1"/>
    </xf>
    <xf numFmtId="0" fontId="13" fillId="5" borderId="8" xfId="0" applyFont="1" applyFill="1" applyBorder="1" applyAlignment="1">
      <alignment horizontal="center" vertical="center" wrapText="1" readingOrder="1"/>
    </xf>
    <xf numFmtId="2" fontId="13" fillId="6" borderId="15" xfId="0" applyNumberFormat="1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vertical="center"/>
    </xf>
    <xf numFmtId="0" fontId="3" fillId="0" borderId="0" xfId="0" applyFont="1"/>
    <xf numFmtId="10" fontId="14" fillId="0" borderId="0" xfId="2" applyNumberFormat="1" applyFont="1" applyFill="1" applyBorder="1" applyAlignment="1">
      <alignment horizontal="center" vertical="center" wrapText="1"/>
    </xf>
    <xf numFmtId="10" fontId="15" fillId="0" borderId="0" xfId="2" applyNumberFormat="1" applyFont="1" applyFill="1" applyBorder="1" applyAlignment="1">
      <alignment horizontal="center" vertical="center" wrapText="1"/>
    </xf>
    <xf numFmtId="10" fontId="15" fillId="0" borderId="0" xfId="2" applyNumberFormat="1" applyFont="1" applyFill="1" applyBorder="1" applyAlignment="1">
      <alignment vertical="center" wrapText="1"/>
    </xf>
    <xf numFmtId="10" fontId="16" fillId="9" borderId="2" xfId="2" applyNumberFormat="1" applyFont="1" applyFill="1" applyBorder="1" applyAlignment="1">
      <alignment horizontal="center" vertical="center" wrapText="1"/>
    </xf>
    <xf numFmtId="10" fontId="15" fillId="0" borderId="2" xfId="2" applyNumberFormat="1" applyFont="1" applyFill="1" applyBorder="1" applyAlignment="1">
      <alignment horizontal="center" vertical="center" wrapText="1"/>
    </xf>
    <xf numFmtId="10" fontId="17" fillId="3" borderId="0" xfId="2" applyNumberFormat="1" applyFont="1" applyFill="1" applyBorder="1" applyAlignment="1">
      <alignment horizontal="center" vertical="center" wrapText="1"/>
    </xf>
    <xf numFmtId="10" fontId="14" fillId="0" borderId="0" xfId="0" applyNumberFormat="1" applyFont="1" applyFill="1" applyBorder="1" applyAlignment="1">
      <alignment horizontal="center" vertical="center" wrapText="1"/>
    </xf>
    <xf numFmtId="10" fontId="14" fillId="0" borderId="24" xfId="0" applyNumberFormat="1" applyFont="1" applyFill="1" applyBorder="1" applyAlignment="1">
      <alignment horizontal="center" vertical="center" wrapText="1"/>
    </xf>
    <xf numFmtId="0" fontId="0" fillId="0" borderId="0" xfId="0" applyFill="1"/>
    <xf numFmtId="10" fontId="20" fillId="0" borderId="0" xfId="2" applyNumberFormat="1" applyFont="1" applyFill="1" applyBorder="1" applyAlignment="1">
      <alignment vertical="center" wrapText="1"/>
    </xf>
    <xf numFmtId="10" fontId="14" fillId="0" borderId="0" xfId="0" applyNumberFormat="1" applyFont="1" applyFill="1" applyAlignment="1">
      <alignment horizontal="center" vertical="center" wrapText="1"/>
    </xf>
    <xf numFmtId="10" fontId="15" fillId="7" borderId="2" xfId="2" applyNumberFormat="1" applyFont="1" applyFill="1" applyBorder="1" applyAlignment="1">
      <alignment horizontal="center" vertical="center" wrapText="1"/>
    </xf>
    <xf numFmtId="44" fontId="22" fillId="9" borderId="0" xfId="1" applyFont="1" applyFill="1"/>
    <xf numFmtId="0" fontId="22" fillId="0" borderId="0" xfId="0" applyFont="1"/>
    <xf numFmtId="0" fontId="23" fillId="9" borderId="2" xfId="0" applyFont="1" applyFill="1" applyBorder="1" applyAlignment="1">
      <alignment horizontal="center" textRotation="45" wrapText="1"/>
    </xf>
    <xf numFmtId="0" fontId="23" fillId="9" borderId="29" xfId="0" applyFont="1" applyFill="1" applyBorder="1" applyAlignment="1">
      <alignment horizontal="center"/>
    </xf>
    <xf numFmtId="44" fontId="23" fillId="9" borderId="2" xfId="1" applyFont="1" applyFill="1" applyBorder="1" applyAlignment="1">
      <alignment horizontal="center"/>
    </xf>
    <xf numFmtId="44" fontId="22" fillId="0" borderId="0" xfId="1" applyFont="1"/>
    <xf numFmtId="0" fontId="23" fillId="9" borderId="30" xfId="0" applyFont="1" applyFill="1" applyBorder="1" applyAlignment="1">
      <alignment horizontal="center"/>
    </xf>
    <xf numFmtId="12" fontId="23" fillId="9" borderId="31" xfId="0" applyNumberFormat="1" applyFont="1" applyFill="1" applyBorder="1" applyAlignment="1">
      <alignment horizontal="center"/>
    </xf>
    <xf numFmtId="0" fontId="23" fillId="9" borderId="31" xfId="0" applyFont="1" applyFill="1" applyBorder="1" applyAlignment="1">
      <alignment horizontal="center"/>
    </xf>
    <xf numFmtId="166" fontId="23" fillId="9" borderId="31" xfId="0" applyNumberFormat="1" applyFont="1" applyFill="1" applyBorder="1" applyAlignment="1">
      <alignment horizontal="center"/>
    </xf>
    <xf numFmtId="164" fontId="23" fillId="9" borderId="31" xfId="1" applyNumberFormat="1" applyFont="1" applyFill="1" applyBorder="1"/>
    <xf numFmtId="44" fontId="23" fillId="9" borderId="31" xfId="0" applyNumberFormat="1" applyFont="1" applyFill="1" applyBorder="1" applyAlignment="1">
      <alignment horizontal="center"/>
    </xf>
    <xf numFmtId="0" fontId="24" fillId="10" borderId="36" xfId="0" applyFont="1" applyFill="1" applyBorder="1" applyAlignment="1">
      <alignment horizontal="center" vertical="center"/>
    </xf>
    <xf numFmtId="165" fontId="22" fillId="10" borderId="2" xfId="0" applyNumberFormat="1" applyFont="1" applyFill="1" applyBorder="1" applyAlignment="1">
      <alignment horizontal="center" vertical="center"/>
    </xf>
    <xf numFmtId="165" fontId="26" fillId="9" borderId="28" xfId="0" applyNumberFormat="1" applyFont="1" applyFill="1" applyBorder="1" applyAlignment="1">
      <alignment horizontal="left"/>
    </xf>
    <xf numFmtId="164" fontId="22" fillId="0" borderId="2" xfId="0" applyNumberFormat="1" applyFont="1" applyBorder="1" applyAlignment="1">
      <alignment horizontal="center"/>
    </xf>
    <xf numFmtId="44" fontId="27" fillId="0" borderId="0" xfId="1" applyFont="1"/>
    <xf numFmtId="164" fontId="22" fillId="0" borderId="0" xfId="1" applyNumberFormat="1" applyFont="1"/>
    <xf numFmtId="0" fontId="22" fillId="10" borderId="28" xfId="0" applyFont="1" applyFill="1" applyBorder="1"/>
    <xf numFmtId="9" fontId="22" fillId="10" borderId="28" xfId="2" applyFont="1" applyFill="1" applyBorder="1" applyAlignment="1"/>
    <xf numFmtId="164" fontId="26" fillId="0" borderId="0" xfId="1" applyNumberFormat="1" applyFont="1"/>
    <xf numFmtId="0" fontId="22" fillId="10" borderId="28" xfId="0" applyFont="1" applyFill="1" applyBorder="1" applyAlignment="1">
      <alignment horizontal="left"/>
    </xf>
    <xf numFmtId="164" fontId="22" fillId="9" borderId="2" xfId="0" applyNumberFormat="1" applyFont="1" applyFill="1" applyBorder="1" applyAlignment="1">
      <alignment horizontal="center"/>
    </xf>
    <xf numFmtId="164" fontId="24" fillId="9" borderId="0" xfId="1" applyNumberFormat="1" applyFont="1" applyFill="1"/>
    <xf numFmtId="9" fontId="22" fillId="9" borderId="27" xfId="2" applyFont="1" applyFill="1" applyBorder="1" applyAlignment="1">
      <alignment horizontal="center"/>
    </xf>
    <xf numFmtId="164" fontId="24" fillId="9" borderId="2" xfId="0" applyNumberFormat="1" applyFont="1" applyFill="1" applyBorder="1" applyAlignment="1">
      <alignment horizontal="center"/>
    </xf>
    <xf numFmtId="0" fontId="28" fillId="0" borderId="0" xfId="0" applyFont="1"/>
    <xf numFmtId="12" fontId="23" fillId="11" borderId="2" xfId="0" applyNumberFormat="1" applyFont="1" applyFill="1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166" fontId="23" fillId="11" borderId="2" xfId="3" applyNumberFormat="1" applyFont="1" applyFill="1" applyBorder="1" applyAlignment="1">
      <alignment horizontal="center"/>
    </xf>
    <xf numFmtId="165" fontId="25" fillId="11" borderId="26" xfId="0" applyNumberFormat="1" applyFont="1" applyFill="1" applyBorder="1"/>
    <xf numFmtId="164" fontId="22" fillId="11" borderId="2" xfId="0" applyNumberFormat="1" applyFont="1" applyFill="1" applyBorder="1" applyAlignment="1">
      <alignment horizontal="center"/>
    </xf>
    <xf numFmtId="164" fontId="0" fillId="0" borderId="0" xfId="0" applyNumberFormat="1"/>
    <xf numFmtId="0" fontId="0" fillId="13" borderId="2" xfId="0" applyFill="1" applyBorder="1"/>
    <xf numFmtId="10" fontId="0" fillId="0" borderId="0" xfId="0" applyNumberFormat="1"/>
    <xf numFmtId="0" fontId="15" fillId="13" borderId="2" xfId="0" applyFont="1" applyFill="1" applyBorder="1"/>
    <xf numFmtId="0" fontId="15" fillId="0" borderId="0" xfId="0" applyFont="1"/>
    <xf numFmtId="0" fontId="15" fillId="0" borderId="2" xfId="0" applyNumberFormat="1" applyFont="1" applyBorder="1"/>
    <xf numFmtId="10" fontId="15" fillId="13" borderId="2" xfId="2" applyNumberFormat="1" applyFont="1" applyFill="1" applyBorder="1"/>
    <xf numFmtId="6" fontId="15" fillId="0" borderId="2" xfId="0" applyNumberFormat="1" applyFont="1" applyBorder="1"/>
    <xf numFmtId="9" fontId="15" fillId="13" borderId="2" xfId="2" applyFont="1" applyFill="1" applyBorder="1"/>
    <xf numFmtId="10" fontId="15" fillId="0" borderId="2" xfId="2" applyNumberFormat="1" applyFont="1" applyBorder="1"/>
    <xf numFmtId="164" fontId="15" fillId="0" borderId="2" xfId="1" applyNumberFormat="1" applyFont="1" applyBorder="1"/>
    <xf numFmtId="164" fontId="15" fillId="0" borderId="2" xfId="0" applyNumberFormat="1" applyFont="1" applyBorder="1"/>
    <xf numFmtId="6" fontId="0" fillId="0" borderId="0" xfId="0" applyNumberFormat="1"/>
    <xf numFmtId="0" fontId="28" fillId="12" borderId="0" xfId="0" applyFont="1" applyFill="1" applyAlignment="1">
      <alignment horizontal="center" vertical="center"/>
    </xf>
    <xf numFmtId="6" fontId="28" fillId="12" borderId="0" xfId="0" applyNumberFormat="1" applyFont="1" applyFill="1" applyAlignment="1">
      <alignment horizontal="center" vertical="center"/>
    </xf>
    <xf numFmtId="9" fontId="0" fillId="11" borderId="2" xfId="2" applyFont="1" applyFill="1" applyBorder="1"/>
    <xf numFmtId="44" fontId="0" fillId="11" borderId="2" xfId="1" applyFont="1" applyFill="1" applyBorder="1"/>
    <xf numFmtId="10" fontId="0" fillId="11" borderId="2" xfId="2" applyNumberFormat="1" applyFont="1" applyFill="1" applyBorder="1"/>
    <xf numFmtId="167" fontId="0" fillId="11" borderId="2" xfId="1" applyNumberFormat="1" applyFont="1" applyFill="1" applyBorder="1"/>
    <xf numFmtId="44" fontId="0" fillId="0" borderId="0" xfId="0" applyNumberFormat="1"/>
    <xf numFmtId="10" fontId="0" fillId="0" borderId="0" xfId="2" applyNumberFormat="1" applyFont="1"/>
    <xf numFmtId="168" fontId="0" fillId="0" borderId="0" xfId="0" applyNumberFormat="1"/>
    <xf numFmtId="0" fontId="0" fillId="0" borderId="2" xfId="0" applyFill="1" applyBorder="1"/>
    <xf numFmtId="168" fontId="0" fillId="11" borderId="2" xfId="0" applyNumberFormat="1" applyFill="1" applyBorder="1"/>
    <xf numFmtId="44" fontId="0" fillId="11" borderId="2" xfId="0" applyNumberFormat="1" applyFill="1" applyBorder="1"/>
    <xf numFmtId="6" fontId="0" fillId="14" borderId="0" xfId="0" applyNumberFormat="1" applyFill="1"/>
    <xf numFmtId="10" fontId="15" fillId="13" borderId="2" xfId="0" applyNumberFormat="1" applyFont="1" applyFill="1" applyBorder="1"/>
    <xf numFmtId="164" fontId="0" fillId="14" borderId="0" xfId="1" applyNumberFormat="1" applyFont="1" applyFill="1"/>
    <xf numFmtId="164" fontId="0" fillId="0" borderId="0" xfId="1" applyNumberFormat="1" applyFont="1"/>
    <xf numFmtId="44" fontId="0" fillId="13" borderId="2" xfId="0" applyNumberFormat="1" applyFill="1" applyBorder="1"/>
    <xf numFmtId="0" fontId="2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6" fontId="0" fillId="0" borderId="2" xfId="0" applyNumberFormat="1" applyBorder="1" applyAlignment="1">
      <alignment horizontal="center"/>
    </xf>
    <xf numFmtId="0" fontId="13" fillId="5" borderId="21" xfId="0" applyFont="1" applyFill="1" applyBorder="1" applyAlignment="1">
      <alignment horizontal="center" vertical="center" wrapText="1" readingOrder="1"/>
    </xf>
    <xf numFmtId="0" fontId="13" fillId="5" borderId="22" xfId="0" applyFont="1" applyFill="1" applyBorder="1" applyAlignment="1">
      <alignment horizontal="center" vertical="center" wrapText="1" readingOrder="1"/>
    </xf>
    <xf numFmtId="0" fontId="13" fillId="5" borderId="8" xfId="0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horizontal="center" vertical="center" wrapText="1" readingOrder="1"/>
    </xf>
    <xf numFmtId="0" fontId="8" fillId="4" borderId="5" xfId="0" applyFont="1" applyFill="1" applyBorder="1" applyAlignment="1">
      <alignment horizontal="center" vertical="center" wrapText="1" readingOrder="1"/>
    </xf>
    <xf numFmtId="0" fontId="8" fillId="4" borderId="6" xfId="0" applyFont="1" applyFill="1" applyBorder="1" applyAlignment="1">
      <alignment horizontal="center" vertical="center" wrapText="1" readingOrder="1"/>
    </xf>
    <xf numFmtId="0" fontId="5" fillId="5" borderId="7" xfId="0" applyFont="1" applyFill="1" applyBorder="1" applyAlignment="1">
      <alignment vertical="top" wrapText="1"/>
    </xf>
    <xf numFmtId="0" fontId="5" fillId="5" borderId="8" xfId="0" applyFont="1" applyFill="1" applyBorder="1" applyAlignment="1">
      <alignment vertical="top" wrapText="1"/>
    </xf>
    <xf numFmtId="0" fontId="11" fillId="5" borderId="9" xfId="0" applyFont="1" applyFill="1" applyBorder="1" applyAlignment="1">
      <alignment horizontal="center" vertical="center" wrapText="1" readingOrder="1"/>
    </xf>
    <xf numFmtId="0" fontId="11" fillId="5" borderId="10" xfId="0" applyFont="1" applyFill="1" applyBorder="1" applyAlignment="1">
      <alignment horizontal="center" vertical="center" wrapText="1" readingOrder="1"/>
    </xf>
    <xf numFmtId="0" fontId="11" fillId="5" borderId="11" xfId="0" applyFont="1" applyFill="1" applyBorder="1" applyAlignment="1">
      <alignment horizontal="center" vertical="center" wrapText="1" readingOrder="1"/>
    </xf>
    <xf numFmtId="0" fontId="11" fillId="5" borderId="12" xfId="0" applyFont="1" applyFill="1" applyBorder="1" applyAlignment="1">
      <alignment horizontal="center" vertical="center" wrapText="1" readingOrder="1"/>
    </xf>
    <xf numFmtId="0" fontId="11" fillId="5" borderId="13" xfId="0" applyFont="1" applyFill="1" applyBorder="1" applyAlignment="1">
      <alignment horizontal="center" vertical="center" wrapText="1" readingOrder="1"/>
    </xf>
    <xf numFmtId="0" fontId="11" fillId="5" borderId="14" xfId="0" applyFont="1" applyFill="1" applyBorder="1" applyAlignment="1">
      <alignment horizontal="center" vertical="center" wrapText="1" readingOrder="1"/>
    </xf>
    <xf numFmtId="0" fontId="5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5" borderId="21" xfId="0" applyFont="1" applyFill="1" applyBorder="1" applyAlignment="1">
      <alignment horizontal="left" vertical="center" wrapText="1" readingOrder="1"/>
    </xf>
    <xf numFmtId="0" fontId="13" fillId="5" borderId="22" xfId="0" applyFont="1" applyFill="1" applyBorder="1" applyAlignment="1">
      <alignment horizontal="left" vertical="center" wrapText="1" readingOrder="1"/>
    </xf>
    <xf numFmtId="0" fontId="13" fillId="5" borderId="8" xfId="0" applyFont="1" applyFill="1" applyBorder="1" applyAlignment="1">
      <alignment horizontal="left" vertical="center" wrapText="1" readingOrder="1"/>
    </xf>
    <xf numFmtId="10" fontId="19" fillId="3" borderId="0" xfId="2" applyNumberFormat="1" applyFont="1" applyFill="1" applyBorder="1" applyAlignment="1">
      <alignment horizontal="center" vertical="center" wrapText="1"/>
    </xf>
    <xf numFmtId="10" fontId="19" fillId="3" borderId="25" xfId="2" applyNumberFormat="1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right"/>
    </xf>
    <xf numFmtId="0" fontId="14" fillId="8" borderId="2" xfId="0" applyFont="1" applyFill="1" applyBorder="1" applyAlignment="1">
      <alignment horizontal="center"/>
    </xf>
    <xf numFmtId="10" fontId="14" fillId="8" borderId="24" xfId="0" applyNumberFormat="1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17" fillId="3" borderId="28" xfId="0" applyFont="1" applyFill="1" applyBorder="1" applyAlignment="1">
      <alignment horizontal="center"/>
    </xf>
    <xf numFmtId="0" fontId="14" fillId="7" borderId="26" xfId="0" applyFont="1" applyFill="1" applyBorder="1" applyAlignment="1">
      <alignment horizontal="center"/>
    </xf>
    <xf numFmtId="0" fontId="14" fillId="7" borderId="27" xfId="0" applyFont="1" applyFill="1" applyBorder="1" applyAlignment="1">
      <alignment horizontal="center"/>
    </xf>
    <xf numFmtId="0" fontId="14" fillId="7" borderId="28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9" fontId="14" fillId="7" borderId="2" xfId="2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0" fontId="24" fillId="8" borderId="38" xfId="0" applyFont="1" applyFill="1" applyBorder="1" applyAlignment="1">
      <alignment horizontal="center"/>
    </xf>
    <xf numFmtId="0" fontId="24" fillId="8" borderId="0" xfId="0" applyFont="1" applyFill="1" applyAlignment="1">
      <alignment horizontal="center"/>
    </xf>
    <xf numFmtId="0" fontId="24" fillId="10" borderId="33" xfId="0" applyFont="1" applyFill="1" applyBorder="1" applyAlignment="1">
      <alignment horizontal="center" vertical="center"/>
    </xf>
    <xf numFmtId="0" fontId="24" fillId="10" borderId="34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22" fillId="10" borderId="37" xfId="0" applyFont="1" applyFill="1" applyBorder="1" applyAlignment="1">
      <alignment horizontal="center" vertical="center"/>
    </xf>
    <xf numFmtId="0" fontId="22" fillId="10" borderId="27" xfId="0" applyFont="1" applyFill="1" applyBorder="1" applyAlignment="1">
      <alignment horizontal="center" vertical="center"/>
    </xf>
    <xf numFmtId="0" fontId="22" fillId="10" borderId="28" xfId="0" applyFont="1" applyFill="1" applyBorder="1" applyAlignment="1">
      <alignment horizontal="center" vertical="center"/>
    </xf>
    <xf numFmtId="0" fontId="22" fillId="10" borderId="29" xfId="0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horizontal="center" vertical="center"/>
    </xf>
    <xf numFmtId="10" fontId="22" fillId="11" borderId="2" xfId="0" applyNumberFormat="1" applyFont="1" applyFill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65" fontId="24" fillId="8" borderId="2" xfId="0" applyNumberFormat="1" applyFont="1" applyFill="1" applyBorder="1" applyAlignment="1">
      <alignment horizontal="center" vertical="center"/>
    </xf>
    <xf numFmtId="0" fontId="22" fillId="0" borderId="29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9" fontId="25" fillId="11" borderId="26" xfId="2" applyFont="1" applyFill="1" applyBorder="1" applyAlignment="1">
      <alignment horizontal="center"/>
    </xf>
    <xf numFmtId="9" fontId="25" fillId="11" borderId="28" xfId="2" applyFont="1" applyFill="1" applyBorder="1" applyAlignment="1">
      <alignment horizontal="center"/>
    </xf>
    <xf numFmtId="165" fontId="25" fillId="9" borderId="26" xfId="0" applyNumberFormat="1" applyFont="1" applyFill="1" applyBorder="1" applyAlignment="1">
      <alignment horizontal="left" wrapText="1"/>
    </xf>
    <xf numFmtId="165" fontId="25" fillId="9" borderId="28" xfId="0" applyNumberFormat="1" applyFont="1" applyFill="1" applyBorder="1" applyAlignment="1">
      <alignment horizontal="left" wrapText="1"/>
    </xf>
    <xf numFmtId="0" fontId="22" fillId="10" borderId="37" xfId="0" applyFont="1" applyFill="1" applyBorder="1" applyAlignment="1">
      <alignment horizontal="left"/>
    </xf>
    <xf numFmtId="0" fontId="22" fillId="10" borderId="27" xfId="0" applyFont="1" applyFill="1" applyBorder="1" applyAlignment="1">
      <alignment horizontal="left"/>
    </xf>
    <xf numFmtId="0" fontId="24" fillId="9" borderId="37" xfId="0" applyFont="1" applyFill="1" applyBorder="1" applyAlignment="1">
      <alignment horizontal="center"/>
    </xf>
    <xf numFmtId="0" fontId="24" fillId="9" borderId="27" xfId="0" applyFont="1" applyFill="1" applyBorder="1" applyAlignment="1">
      <alignment horizontal="center"/>
    </xf>
    <xf numFmtId="0" fontId="24" fillId="9" borderId="28" xfId="0" applyFont="1" applyFill="1" applyBorder="1" applyAlignment="1">
      <alignment horizontal="center"/>
    </xf>
    <xf numFmtId="0" fontId="24" fillId="9" borderId="2" xfId="0" applyFont="1" applyFill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22" fillId="9" borderId="37" xfId="0" applyFont="1" applyFill="1" applyBorder="1" applyAlignment="1">
      <alignment horizontal="center"/>
    </xf>
    <xf numFmtId="0" fontId="22" fillId="9" borderId="27" xfId="0" applyFont="1" applyFill="1" applyBorder="1" applyAlignment="1">
      <alignment horizontal="center"/>
    </xf>
    <xf numFmtId="0" fontId="14" fillId="0" borderId="2" xfId="0" applyFont="1" applyBorder="1" applyAlignment="1">
      <alignment horizontal="right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9" fontId="14" fillId="0" borderId="2" xfId="2" applyFont="1" applyBorder="1" applyAlignment="1">
      <alignment horizontal="right"/>
    </xf>
  </cellXfs>
  <cellStyles count="4">
    <cellStyle name="Milliers" xfId="3" builtinId="3"/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1316179</xdr:colOff>
      <xdr:row>1</xdr:row>
      <xdr:rowOff>0</xdr:rowOff>
    </xdr:from>
    <xdr:to>
      <xdr:col>3</xdr:col>
      <xdr:colOff>92364</xdr:colOff>
      <xdr:row>1</xdr:row>
      <xdr:rowOff>5774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FFE2D8B-E2D5-4704-93A0-EC994A178605}"/>
            </a:ext>
          </a:extLst>
        </xdr:cNvPr>
        <xdr:cNvSpPr txBox="1"/>
      </xdr:nvSpPr>
      <xdr:spPr>
        <a:xfrm>
          <a:off x="1513029" y="228600"/>
          <a:ext cx="973285" cy="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A" sz="1100"/>
        </a:p>
        <a:p>
          <a:endParaRPr lang="fr-CA" sz="1100" b="1">
            <a:solidFill>
              <a:schemeClr val="bg1"/>
            </a:solidFill>
          </a:endParaRPr>
        </a:p>
        <a:p>
          <a:r>
            <a:rPr lang="fr-CA" sz="1100" b="1">
              <a:solidFill>
                <a:schemeClr val="bg1"/>
              </a:solidFill>
            </a:rPr>
            <a:t>221-233 King E, Sherbrooke</a:t>
          </a:r>
        </a:p>
      </xdr:txBody>
    </xdr:sp>
    <xdr:clientData/>
  </xdr:twoCellAnchor>
  <xdr:twoCellAnchor>
    <xdr:from>
      <xdr:col>1</xdr:col>
      <xdr:colOff>1316179</xdr:colOff>
      <xdr:row>17</xdr:row>
      <xdr:rowOff>0</xdr:rowOff>
    </xdr:from>
    <xdr:to>
      <xdr:col>3</xdr:col>
      <xdr:colOff>92364</xdr:colOff>
      <xdr:row>17</xdr:row>
      <xdr:rowOff>5774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26FEAC-CFAD-40BD-9CA0-DB04393D1572}"/>
            </a:ext>
          </a:extLst>
        </xdr:cNvPr>
        <xdr:cNvSpPr txBox="1"/>
      </xdr:nvSpPr>
      <xdr:spPr>
        <a:xfrm>
          <a:off x="1525729" y="232833"/>
          <a:ext cx="852635" cy="8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A" sz="1100"/>
        </a:p>
        <a:p>
          <a:endParaRPr lang="fr-CA" sz="1100" b="1">
            <a:solidFill>
              <a:schemeClr val="bg1"/>
            </a:solidFill>
          </a:endParaRPr>
        </a:p>
        <a:p>
          <a:r>
            <a:rPr lang="fr-CA" sz="1100" b="1">
              <a:solidFill>
                <a:schemeClr val="bg1"/>
              </a:solidFill>
            </a:rPr>
            <a:t>221-233 King E, Sherbrooke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en/Downloads/Chiffrier%20-%20MR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15"/>
      <sheetName val="Feuil1"/>
      <sheetName val="VAN"/>
      <sheetName val="Hypothèque"/>
      <sheetName val="solde"/>
      <sheetName val="Définition ratio"/>
      <sheetName val="Hypothèque ref"/>
      <sheetName val="TGA - CMPC"/>
      <sheetName val="Fondement des valeurs"/>
      <sheetName val="Feuil2"/>
    </sheetNames>
    <sheetDataSet>
      <sheetData sheetId="0">
        <row r="6">
          <cell r="L6">
            <v>15</v>
          </cell>
          <cell r="M6">
            <v>0.5</v>
          </cell>
          <cell r="O6" t="str">
            <v>Semestrielle</v>
          </cell>
        </row>
        <row r="7">
          <cell r="L7">
            <v>20</v>
          </cell>
          <cell r="M7">
            <v>0.55000000000000004</v>
          </cell>
          <cell r="O7" t="str">
            <v>Mensuel</v>
          </cell>
        </row>
        <row r="8">
          <cell r="L8">
            <v>25</v>
          </cell>
          <cell r="M8">
            <v>0.6</v>
          </cell>
        </row>
        <row r="9">
          <cell r="L9">
            <v>30</v>
          </cell>
          <cell r="M9">
            <v>0.65</v>
          </cell>
        </row>
        <row r="10">
          <cell r="L10">
            <v>35</v>
          </cell>
          <cell r="M10">
            <v>0.7</v>
          </cell>
        </row>
        <row r="11">
          <cell r="L11">
            <v>40</v>
          </cell>
          <cell r="M11">
            <v>0.75</v>
          </cell>
        </row>
        <row r="12">
          <cell r="M12">
            <v>0.8</v>
          </cell>
        </row>
        <row r="13">
          <cell r="M13">
            <v>0.85</v>
          </cell>
        </row>
        <row r="49">
          <cell r="G49" t="str">
            <v>BPV - VA</v>
          </cell>
        </row>
        <row r="50">
          <cell r="G50" t="str">
            <v>BPV - INTÉRÊT</v>
          </cell>
        </row>
      </sheetData>
      <sheetData sheetId="1" refreshError="1"/>
      <sheetData sheetId="2">
        <row r="1">
          <cell r="C1" t="str">
            <v>Année 1</v>
          </cell>
          <cell r="D1" t="str">
            <v>Année 2</v>
          </cell>
          <cell r="E1" t="str">
            <v>Année 3</v>
          </cell>
          <cell r="F1" t="str">
            <v>Année 4</v>
          </cell>
          <cell r="G1" t="str">
            <v>Année 5</v>
          </cell>
          <cell r="H1" t="str">
            <v>Année 6</v>
          </cell>
          <cell r="I1" t="str">
            <v>Année 7</v>
          </cell>
          <cell r="J1" t="str">
            <v>Année 8</v>
          </cell>
          <cell r="K1" t="str">
            <v>Année 9</v>
          </cell>
          <cell r="L1" t="str">
            <v>Année 10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6D23-1C7F-49C3-BC12-E255F5854A9C}">
  <dimension ref="B2:M32"/>
  <sheetViews>
    <sheetView zoomScale="80" zoomScaleNormal="80" workbookViewId="0">
      <selection activeCell="B30" sqref="B30"/>
    </sheetView>
  </sheetViews>
  <sheetFormatPr baseColWidth="10" defaultColWidth="11.453125" defaultRowHeight="14.5" x14ac:dyDescent="0.35"/>
  <cols>
    <col min="2" max="2" width="34.26953125" bestFit="1" customWidth="1"/>
    <col min="3" max="3" width="10.81640625" style="1"/>
    <col min="5" max="5" width="21.453125" bestFit="1" customWidth="1"/>
    <col min="6" max="6" width="19.54296875" bestFit="1" customWidth="1"/>
    <col min="7" max="8" width="11.453125" bestFit="1" customWidth="1"/>
    <col min="10" max="10" width="21.453125" bestFit="1" customWidth="1"/>
    <col min="11" max="11" width="29.54296875" bestFit="1" customWidth="1"/>
  </cols>
  <sheetData>
    <row r="2" spans="2:11" x14ac:dyDescent="0.35">
      <c r="B2" t="s">
        <v>0</v>
      </c>
      <c r="C2" s="5"/>
    </row>
    <row r="3" spans="2:11" x14ac:dyDescent="0.35">
      <c r="B3" t="s">
        <v>1</v>
      </c>
      <c r="C3" s="5"/>
    </row>
    <row r="4" spans="2:11" ht="15" thickBot="1" x14ac:dyDescent="0.4">
      <c r="B4" s="3" t="s">
        <v>4</v>
      </c>
      <c r="C4" s="4">
        <f>SUM(C2:C3)</f>
        <v>0</v>
      </c>
    </row>
    <row r="5" spans="2:11" ht="15" thickTop="1" x14ac:dyDescent="0.35"/>
    <row r="6" spans="2:11" x14ac:dyDescent="0.35">
      <c r="B6" t="s">
        <v>2</v>
      </c>
      <c r="C6" s="5"/>
    </row>
    <row r="8" spans="2:11" ht="15" thickBot="1" x14ac:dyDescent="0.4">
      <c r="B8" s="3" t="s">
        <v>3</v>
      </c>
      <c r="C8" s="4">
        <f>C4*(1-C6)</f>
        <v>0</v>
      </c>
      <c r="E8" s="104" t="s">
        <v>34</v>
      </c>
      <c r="F8" s="104"/>
      <c r="G8" s="104"/>
      <c r="H8" s="104"/>
      <c r="J8" s="104" t="s">
        <v>35</v>
      </c>
      <c r="K8" s="104"/>
    </row>
    <row r="9" spans="2:11" ht="15" thickTop="1" x14ac:dyDescent="0.35">
      <c r="E9" s="13" t="s">
        <v>33</v>
      </c>
      <c r="F9" s="13" t="s">
        <v>19</v>
      </c>
      <c r="G9" s="13" t="s">
        <v>20</v>
      </c>
      <c r="H9" s="13" t="s">
        <v>21</v>
      </c>
      <c r="J9" s="13" t="s">
        <v>33</v>
      </c>
      <c r="K9" s="13" t="s">
        <v>37</v>
      </c>
    </row>
    <row r="10" spans="2:11" x14ac:dyDescent="0.35">
      <c r="B10" t="s">
        <v>5</v>
      </c>
      <c r="C10" s="5"/>
      <c r="E10" s="8" t="s">
        <v>5</v>
      </c>
      <c r="F10" s="108" t="s">
        <v>36</v>
      </c>
      <c r="G10" s="105"/>
      <c r="H10" s="105"/>
      <c r="J10" s="8" t="s">
        <v>5</v>
      </c>
      <c r="K10" s="9" t="s">
        <v>32</v>
      </c>
    </row>
    <row r="11" spans="2:11" x14ac:dyDescent="0.35">
      <c r="B11" t="s">
        <v>6</v>
      </c>
      <c r="C11" s="5"/>
      <c r="E11" s="8" t="s">
        <v>6</v>
      </c>
      <c r="F11" s="9" t="s">
        <v>27</v>
      </c>
      <c r="G11" s="9" t="s">
        <v>28</v>
      </c>
      <c r="H11" s="9" t="s">
        <v>29</v>
      </c>
      <c r="J11" s="10"/>
      <c r="K11" s="11"/>
    </row>
    <row r="12" spans="2:11" x14ac:dyDescent="0.35">
      <c r="B12" t="s">
        <v>7</v>
      </c>
      <c r="C12" s="5"/>
      <c r="E12" s="8" t="s">
        <v>7</v>
      </c>
      <c r="F12" s="9" t="s">
        <v>30</v>
      </c>
      <c r="G12" s="9" t="s">
        <v>31</v>
      </c>
      <c r="H12" s="9" t="s">
        <v>32</v>
      </c>
      <c r="J12" s="8" t="s">
        <v>7</v>
      </c>
      <c r="K12" s="9" t="s">
        <v>32</v>
      </c>
    </row>
    <row r="13" spans="2:11" x14ac:dyDescent="0.35">
      <c r="B13" t="s">
        <v>8</v>
      </c>
      <c r="C13" s="5"/>
      <c r="E13" s="10"/>
      <c r="F13" s="11"/>
      <c r="G13" s="11"/>
      <c r="H13" s="11"/>
      <c r="J13" s="8" t="str">
        <f>B13</f>
        <v>Réserve structurale</v>
      </c>
      <c r="K13" s="9" t="s">
        <v>86</v>
      </c>
    </row>
    <row r="14" spans="2:11" x14ac:dyDescent="0.35">
      <c r="B14" t="s">
        <v>9</v>
      </c>
      <c r="C14" s="5"/>
      <c r="E14" s="8" t="s">
        <v>9</v>
      </c>
      <c r="F14" s="105" t="s">
        <v>22</v>
      </c>
      <c r="G14" s="105"/>
      <c r="H14" s="105"/>
      <c r="J14" s="10"/>
      <c r="K14" s="11"/>
    </row>
    <row r="15" spans="2:11" x14ac:dyDescent="0.35">
      <c r="B15" t="s">
        <v>10</v>
      </c>
      <c r="C15" s="5"/>
      <c r="E15" s="8" t="s">
        <v>10</v>
      </c>
      <c r="F15" s="105" t="s">
        <v>23</v>
      </c>
      <c r="G15" s="105"/>
      <c r="H15" s="105"/>
      <c r="J15" s="10"/>
      <c r="K15" s="11"/>
    </row>
    <row r="16" spans="2:11" x14ac:dyDescent="0.35">
      <c r="B16" t="s">
        <v>11</v>
      </c>
      <c r="C16" s="5"/>
      <c r="E16" s="8" t="s">
        <v>11</v>
      </c>
      <c r="F16" s="105" t="s">
        <v>24</v>
      </c>
      <c r="G16" s="105"/>
      <c r="H16" s="105"/>
      <c r="J16" s="10"/>
      <c r="K16" s="11"/>
    </row>
    <row r="17" spans="2:13" x14ac:dyDescent="0.35">
      <c r="B17" t="s">
        <v>16</v>
      </c>
      <c r="C17" s="5"/>
      <c r="E17" s="8" t="s">
        <v>16</v>
      </c>
      <c r="F17" s="105" t="s">
        <v>25</v>
      </c>
      <c r="G17" s="105"/>
      <c r="H17" s="105"/>
      <c r="J17" s="8" t="s">
        <v>16</v>
      </c>
      <c r="K17" s="9" t="s">
        <v>26</v>
      </c>
      <c r="L17" s="6"/>
      <c r="M17" s="6"/>
    </row>
    <row r="18" spans="2:13" x14ac:dyDescent="0.35">
      <c r="B18" t="s">
        <v>12</v>
      </c>
      <c r="C18" s="5"/>
      <c r="E18" s="8" t="s">
        <v>12</v>
      </c>
      <c r="F18" s="105" t="s">
        <v>26</v>
      </c>
      <c r="G18" s="105"/>
      <c r="H18" s="105"/>
      <c r="J18" s="8" t="s">
        <v>12</v>
      </c>
      <c r="K18" s="9" t="s">
        <v>26</v>
      </c>
      <c r="L18" s="6"/>
      <c r="M18" s="6"/>
    </row>
    <row r="19" spans="2:13" x14ac:dyDescent="0.35">
      <c r="B19" t="s">
        <v>13</v>
      </c>
      <c r="C19" s="5"/>
      <c r="E19" s="8" t="s">
        <v>13</v>
      </c>
      <c r="F19" s="105" t="s">
        <v>26</v>
      </c>
      <c r="G19" s="105"/>
      <c r="H19" s="105"/>
      <c r="J19" s="8" t="s">
        <v>13</v>
      </c>
      <c r="K19" s="9" t="s">
        <v>26</v>
      </c>
      <c r="L19" s="6"/>
      <c r="M19" s="6"/>
    </row>
    <row r="20" spans="2:13" x14ac:dyDescent="0.35">
      <c r="B20" t="s">
        <v>14</v>
      </c>
      <c r="C20" s="5"/>
      <c r="E20" s="8" t="s">
        <v>14</v>
      </c>
      <c r="F20" s="105" t="s">
        <v>26</v>
      </c>
      <c r="G20" s="105"/>
      <c r="H20" s="105"/>
      <c r="J20" s="8" t="s">
        <v>14</v>
      </c>
      <c r="K20" s="9" t="s">
        <v>26</v>
      </c>
      <c r="L20" s="6"/>
      <c r="M20" s="6"/>
    </row>
    <row r="21" spans="2:13" x14ac:dyDescent="0.35">
      <c r="B21" t="s">
        <v>15</v>
      </c>
      <c r="C21" s="5"/>
      <c r="E21" s="8" t="s">
        <v>15</v>
      </c>
      <c r="F21" s="105" t="s">
        <v>26</v>
      </c>
      <c r="G21" s="105"/>
      <c r="H21" s="105"/>
      <c r="J21" s="8" t="s">
        <v>15</v>
      </c>
      <c r="K21" s="9" t="s">
        <v>26</v>
      </c>
      <c r="L21" s="6"/>
      <c r="M21" s="6"/>
    </row>
    <row r="23" spans="2:13" ht="15" thickBot="1" x14ac:dyDescent="0.4">
      <c r="B23" s="3" t="s">
        <v>17</v>
      </c>
      <c r="C23" s="4">
        <f>SUM(C9:C22)</f>
        <v>0</v>
      </c>
    </row>
    <row r="24" spans="2:13" ht="15" thickTop="1" x14ac:dyDescent="0.35">
      <c r="B24" s="2"/>
    </row>
    <row r="25" spans="2:13" ht="15" thickBot="1" x14ac:dyDescent="0.4">
      <c r="B25" s="3" t="s">
        <v>18</v>
      </c>
      <c r="C25" s="4">
        <f>C8-C23</f>
        <v>0</v>
      </c>
    </row>
    <row r="26" spans="2:13" ht="15" thickTop="1" x14ac:dyDescent="0.35"/>
    <row r="27" spans="2:13" x14ac:dyDescent="0.35">
      <c r="E27" s="106" t="s">
        <v>38</v>
      </c>
      <c r="F27" s="104" t="s">
        <v>39</v>
      </c>
      <c r="G27" s="104"/>
      <c r="H27" s="104"/>
      <c r="I27" s="104"/>
      <c r="J27" s="104"/>
      <c r="K27" s="104"/>
    </row>
    <row r="28" spans="2:13" x14ac:dyDescent="0.35">
      <c r="E28" s="106"/>
      <c r="F28" s="104" t="s">
        <v>40</v>
      </c>
      <c r="G28" s="104"/>
      <c r="H28" s="104"/>
      <c r="I28" s="104"/>
      <c r="J28" s="104"/>
      <c r="K28" s="104"/>
    </row>
    <row r="29" spans="2:13" x14ac:dyDescent="0.35">
      <c r="E29" s="8"/>
      <c r="F29" s="7" t="s">
        <v>41</v>
      </c>
      <c r="G29" s="7" t="s">
        <v>42</v>
      </c>
      <c r="H29" s="107" t="s">
        <v>43</v>
      </c>
      <c r="I29" s="107"/>
      <c r="J29" s="7" t="s">
        <v>44</v>
      </c>
      <c r="K29" s="7" t="s">
        <v>8</v>
      </c>
    </row>
    <row r="30" spans="2:13" x14ac:dyDescent="0.35">
      <c r="E30" s="12" t="s">
        <v>45</v>
      </c>
      <c r="F30" s="105" t="s">
        <v>46</v>
      </c>
      <c r="G30" s="105"/>
      <c r="H30" s="105"/>
      <c r="I30" s="105"/>
      <c r="J30" s="105"/>
      <c r="K30" s="105"/>
    </row>
    <row r="31" spans="2:13" x14ac:dyDescent="0.35">
      <c r="E31" s="12" t="s">
        <v>47</v>
      </c>
      <c r="F31" s="105" t="s">
        <v>48</v>
      </c>
      <c r="G31" s="105"/>
      <c r="H31" s="105" t="s">
        <v>46</v>
      </c>
      <c r="I31" s="105"/>
      <c r="J31" s="8" t="s">
        <v>49</v>
      </c>
      <c r="K31" s="8" t="s">
        <v>46</v>
      </c>
    </row>
    <row r="32" spans="2:13" x14ac:dyDescent="0.35">
      <c r="E32" s="12" t="s">
        <v>50</v>
      </c>
      <c r="F32" s="105" t="s">
        <v>51</v>
      </c>
      <c r="G32" s="105"/>
      <c r="H32" s="105"/>
      <c r="I32" s="105"/>
      <c r="J32" s="105"/>
      <c r="K32" s="8" t="s">
        <v>52</v>
      </c>
    </row>
  </sheetData>
  <mergeCells count="19">
    <mergeCell ref="J8:K8"/>
    <mergeCell ref="F18:H18"/>
    <mergeCell ref="F19:H19"/>
    <mergeCell ref="F20:H20"/>
    <mergeCell ref="F21:H21"/>
    <mergeCell ref="E8:H8"/>
    <mergeCell ref="F10:H10"/>
    <mergeCell ref="F14:H14"/>
    <mergeCell ref="F15:H15"/>
    <mergeCell ref="F16:H16"/>
    <mergeCell ref="F17:H17"/>
    <mergeCell ref="F27:K27"/>
    <mergeCell ref="F28:K28"/>
    <mergeCell ref="F30:K30"/>
    <mergeCell ref="F32:J32"/>
    <mergeCell ref="E27:E28"/>
    <mergeCell ref="F31:G31"/>
    <mergeCell ref="H31:I31"/>
    <mergeCell ref="H29:I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1077-B7D4-47EC-A5F4-0C292AAC48E2}">
  <dimension ref="B2:I15"/>
  <sheetViews>
    <sheetView zoomScale="40" zoomScaleNormal="40" workbookViewId="0">
      <selection activeCell="G21" sqref="G21"/>
    </sheetView>
  </sheetViews>
  <sheetFormatPr baseColWidth="10" defaultColWidth="11.453125" defaultRowHeight="14.5" x14ac:dyDescent="0.35"/>
  <cols>
    <col min="2" max="2" width="39.453125" customWidth="1"/>
    <col min="3" max="3" width="31.26953125" customWidth="1"/>
    <col min="4" max="4" width="20.81640625" customWidth="1"/>
    <col min="5" max="5" width="23" bestFit="1" customWidth="1"/>
    <col min="6" max="6" width="25.1796875" bestFit="1" customWidth="1"/>
    <col min="7" max="7" width="20.81640625" customWidth="1"/>
    <col min="8" max="8" width="23" bestFit="1" customWidth="1"/>
    <col min="9" max="9" width="25.1796875" bestFit="1" customWidth="1"/>
  </cols>
  <sheetData>
    <row r="2" spans="2:9" ht="15" thickBot="1" x14ac:dyDescent="0.4"/>
    <row r="3" spans="2:9" ht="41.5" thickBot="1" x14ac:dyDescent="0.4">
      <c r="B3" s="14" t="s">
        <v>59</v>
      </c>
      <c r="C3" s="15" t="s">
        <v>60</v>
      </c>
      <c r="D3" s="112" t="s">
        <v>61</v>
      </c>
      <c r="E3" s="113"/>
      <c r="F3" s="113"/>
      <c r="G3" s="113"/>
      <c r="H3" s="113"/>
      <c r="I3" s="114"/>
    </row>
    <row r="4" spans="2:9" ht="21.5" thickTop="1" x14ac:dyDescent="0.35">
      <c r="B4" s="115"/>
      <c r="C4" s="16" t="s">
        <v>62</v>
      </c>
      <c r="D4" s="117" t="s">
        <v>53</v>
      </c>
      <c r="E4" s="118"/>
      <c r="F4" s="119"/>
      <c r="G4" s="117" t="s">
        <v>54</v>
      </c>
      <c r="H4" s="118"/>
      <c r="I4" s="119"/>
    </row>
    <row r="5" spans="2:9" ht="21.5" thickBot="1" x14ac:dyDescent="0.4">
      <c r="B5" s="116"/>
      <c r="C5" s="17" t="s">
        <v>63</v>
      </c>
      <c r="D5" s="120"/>
      <c r="E5" s="121"/>
      <c r="F5" s="122"/>
      <c r="G5" s="120"/>
      <c r="H5" s="121"/>
      <c r="I5" s="122"/>
    </row>
    <row r="6" spans="2:9" ht="24" thickBot="1" x14ac:dyDescent="0.4">
      <c r="B6" s="18"/>
      <c r="C6" s="18"/>
      <c r="D6" s="19" t="s">
        <v>64</v>
      </c>
      <c r="E6" s="19" t="s">
        <v>65</v>
      </c>
      <c r="F6" s="19" t="s">
        <v>66</v>
      </c>
      <c r="G6" s="19" t="s">
        <v>64</v>
      </c>
      <c r="H6" s="19" t="s">
        <v>65</v>
      </c>
      <c r="I6" s="19" t="s">
        <v>66</v>
      </c>
    </row>
    <row r="7" spans="2:9" ht="24" thickBot="1" x14ac:dyDescent="0.4">
      <c r="B7" s="20" t="s">
        <v>67</v>
      </c>
      <c r="C7" s="21">
        <v>1.1499999999999999</v>
      </c>
      <c r="D7" s="21">
        <v>1.1000000000000001</v>
      </c>
      <c r="E7" s="21">
        <v>1.3</v>
      </c>
      <c r="F7" s="21">
        <v>1.2</v>
      </c>
      <c r="G7" s="21">
        <v>1.1000000000000001</v>
      </c>
      <c r="H7" s="21">
        <v>1.3</v>
      </c>
      <c r="I7" s="21">
        <v>1.2</v>
      </c>
    </row>
    <row r="8" spans="2:9" ht="47.5" thickBot="1" x14ac:dyDescent="0.4">
      <c r="B8" s="22" t="s">
        <v>68</v>
      </c>
      <c r="C8" s="23">
        <v>1.35</v>
      </c>
      <c r="D8" s="123"/>
      <c r="E8" s="124"/>
      <c r="F8" s="124"/>
      <c r="G8" s="124"/>
      <c r="H8" s="124"/>
      <c r="I8" s="125"/>
    </row>
    <row r="9" spans="2:9" ht="47.5" thickBot="1" x14ac:dyDescent="0.4">
      <c r="B9" s="20" t="s">
        <v>69</v>
      </c>
      <c r="C9" s="21">
        <v>1.25</v>
      </c>
      <c r="D9" s="126"/>
      <c r="E9" s="127"/>
      <c r="F9" s="127"/>
      <c r="G9" s="127"/>
      <c r="H9" s="127"/>
      <c r="I9" s="128"/>
    </row>
    <row r="10" spans="2:9" ht="24" thickBot="1" x14ac:dyDescent="0.4">
      <c r="B10" s="22" t="s">
        <v>70</v>
      </c>
      <c r="C10" s="27">
        <v>1.3</v>
      </c>
      <c r="D10" s="129"/>
      <c r="E10" s="130"/>
      <c r="F10" s="130"/>
      <c r="G10" s="130"/>
      <c r="H10" s="130"/>
      <c r="I10" s="131"/>
    </row>
    <row r="11" spans="2:9" ht="23.5" x14ac:dyDescent="0.35">
      <c r="B11" s="132" t="s">
        <v>71</v>
      </c>
      <c r="C11" s="24" t="s">
        <v>72</v>
      </c>
      <c r="D11" s="109">
        <v>1.1000000000000001</v>
      </c>
      <c r="E11" s="109">
        <v>1.3</v>
      </c>
      <c r="F11" s="109">
        <v>1.2</v>
      </c>
      <c r="G11" s="109">
        <v>1.1000000000000001</v>
      </c>
      <c r="H11" s="109">
        <v>1.3</v>
      </c>
      <c r="I11" s="109">
        <v>1.2</v>
      </c>
    </row>
    <row r="12" spans="2:9" ht="23.5" x14ac:dyDescent="0.35">
      <c r="B12" s="133"/>
      <c r="C12" s="25" t="s">
        <v>73</v>
      </c>
      <c r="D12" s="110"/>
      <c r="E12" s="110"/>
      <c r="F12" s="110"/>
      <c r="G12" s="110"/>
      <c r="H12" s="110"/>
      <c r="I12" s="110"/>
    </row>
    <row r="13" spans="2:9" ht="24" thickBot="1" x14ac:dyDescent="0.4">
      <c r="B13" s="134"/>
      <c r="C13" s="26" t="s">
        <v>74</v>
      </c>
      <c r="D13" s="111"/>
      <c r="E13" s="111"/>
      <c r="F13" s="111"/>
      <c r="G13" s="111"/>
      <c r="H13" s="111"/>
      <c r="I13" s="111"/>
    </row>
    <row r="14" spans="2:9" ht="24" thickBot="1" x14ac:dyDescent="0.4">
      <c r="B14" s="22" t="s">
        <v>75</v>
      </c>
      <c r="C14" s="23">
        <v>1.25</v>
      </c>
      <c r="D14" s="23">
        <v>1.1000000000000001</v>
      </c>
      <c r="E14" s="23">
        <v>1.3</v>
      </c>
      <c r="F14" s="23">
        <v>1.2</v>
      </c>
      <c r="G14" s="23">
        <v>1.1000000000000001</v>
      </c>
      <c r="H14" s="23">
        <v>1.3</v>
      </c>
      <c r="I14" s="23">
        <v>1.2</v>
      </c>
    </row>
    <row r="15" spans="2:9" ht="24" thickBot="1" x14ac:dyDescent="0.4">
      <c r="B15" s="20" t="s">
        <v>76</v>
      </c>
      <c r="C15" s="21">
        <v>1.2</v>
      </c>
      <c r="D15" s="21">
        <v>1.1000000000000001</v>
      </c>
      <c r="E15" s="21">
        <v>1.3</v>
      </c>
      <c r="F15" s="21">
        <v>1.2</v>
      </c>
      <c r="G15" s="21">
        <v>1.1000000000000001</v>
      </c>
      <c r="H15" s="21">
        <v>1.3</v>
      </c>
      <c r="I15" s="21">
        <v>1.2</v>
      </c>
    </row>
  </sheetData>
  <mergeCells count="12">
    <mergeCell ref="H11:H13"/>
    <mergeCell ref="I11:I13"/>
    <mergeCell ref="D3:I3"/>
    <mergeCell ref="B4:B5"/>
    <mergeCell ref="D4:F5"/>
    <mergeCell ref="G4:I5"/>
    <mergeCell ref="D8:I10"/>
    <mergeCell ref="B11:B13"/>
    <mergeCell ref="D11:D13"/>
    <mergeCell ref="E11:E13"/>
    <mergeCell ref="F11:F13"/>
    <mergeCell ref="G11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54DC-0D0A-4E84-B645-AE60540ADBB9}">
  <dimension ref="A4:AB33"/>
  <sheetViews>
    <sheetView topLeftCell="B1" zoomScale="75" zoomScaleNormal="80" workbookViewId="0">
      <selection activeCell="O14" sqref="O14"/>
    </sheetView>
  </sheetViews>
  <sheetFormatPr baseColWidth="10" defaultColWidth="11.453125" defaultRowHeight="14.5" x14ac:dyDescent="0.35"/>
  <cols>
    <col min="1" max="1" width="26.7265625" bestFit="1" customWidth="1"/>
    <col min="4" max="4" width="24.54296875" customWidth="1"/>
    <col min="5" max="5" width="14.1796875" bestFit="1" customWidth="1"/>
    <col min="7" max="7" width="12.453125" customWidth="1"/>
  </cols>
  <sheetData>
    <row r="4" spans="1:28" ht="21" x14ac:dyDescent="0.5">
      <c r="A4" s="140" t="s">
        <v>83</v>
      </c>
      <c r="B4" s="141"/>
      <c r="C4" s="141"/>
      <c r="D4" s="142"/>
      <c r="E4" s="143" t="s">
        <v>84</v>
      </c>
      <c r="F4" s="144"/>
      <c r="G4" s="144"/>
      <c r="H4" s="145"/>
    </row>
    <row r="5" spans="1:28" ht="20.65" customHeight="1" x14ac:dyDescent="0.35">
      <c r="A5" s="146" t="s">
        <v>77</v>
      </c>
      <c r="B5" s="146"/>
      <c r="C5" s="146"/>
      <c r="D5" s="146"/>
      <c r="E5" s="147">
        <v>0.75</v>
      </c>
      <c r="F5" s="147"/>
      <c r="G5" s="147"/>
      <c r="H5" s="147"/>
      <c r="I5" s="28"/>
      <c r="J5" s="28"/>
      <c r="K5" s="28"/>
      <c r="L5" s="28"/>
    </row>
    <row r="6" spans="1:28" ht="20.65" customHeight="1" x14ac:dyDescent="0.35">
      <c r="A6" s="146" t="s">
        <v>57</v>
      </c>
      <c r="B6" s="146"/>
      <c r="C6" s="146"/>
      <c r="D6" s="146"/>
      <c r="E6" s="148">
        <v>25</v>
      </c>
      <c r="F6" s="148"/>
      <c r="G6" s="148"/>
      <c r="H6" s="148"/>
      <c r="I6" s="28"/>
      <c r="J6" s="28"/>
      <c r="K6" s="28"/>
      <c r="L6" s="28"/>
    </row>
    <row r="7" spans="1:28" ht="21" x14ac:dyDescent="0.35">
      <c r="A7" s="29"/>
      <c r="B7" s="30"/>
      <c r="C7" s="31"/>
      <c r="D7" s="30"/>
      <c r="E7" s="31"/>
      <c r="F7" s="32"/>
      <c r="G7" s="32"/>
      <c r="H7" s="31"/>
      <c r="I7" s="31"/>
      <c r="J7" s="31"/>
      <c r="K7" s="31"/>
    </row>
    <row r="8" spans="1:28" ht="23.5" x14ac:dyDescent="0.55000000000000004">
      <c r="A8" s="137" t="s">
        <v>78</v>
      </c>
      <c r="B8" s="137"/>
      <c r="C8" s="137"/>
      <c r="D8" s="137"/>
      <c r="E8" s="35">
        <v>2.2499999999999999E-2</v>
      </c>
      <c r="F8" s="35">
        <v>2.5000000000000001E-2</v>
      </c>
      <c r="G8" s="35">
        <v>2.75E-2</v>
      </c>
      <c r="H8" s="35">
        <v>0.03</v>
      </c>
      <c r="I8" s="35">
        <v>3.2500000000000001E-2</v>
      </c>
      <c r="J8" s="35">
        <v>3.5000000000000003E-2</v>
      </c>
      <c r="K8" s="35">
        <v>3.7499999999999999E-2</v>
      </c>
      <c r="L8" s="35">
        <v>0.04</v>
      </c>
      <c r="M8" s="35">
        <v>4.2500000000000003E-2</v>
      </c>
      <c r="N8" s="35">
        <v>4.4999999999999998E-2</v>
      </c>
      <c r="O8" s="35">
        <v>4.7500000000000001E-2</v>
      </c>
      <c r="P8" s="35">
        <v>0.05</v>
      </c>
      <c r="Q8" s="35">
        <v>5.2499999999999998E-2</v>
      </c>
      <c r="R8" s="35">
        <v>5.5E-2</v>
      </c>
      <c r="S8" s="35">
        <v>5.7500000000000002E-2</v>
      </c>
      <c r="T8" s="35">
        <v>0.06</v>
      </c>
      <c r="U8" s="35">
        <v>6.25E-2</v>
      </c>
      <c r="V8" s="35">
        <v>6.5000000000000002E-2</v>
      </c>
      <c r="W8" s="35">
        <v>6.7500000000000004E-2</v>
      </c>
      <c r="X8" s="35">
        <v>7.0000000000000007E-2</v>
      </c>
      <c r="Y8" s="35">
        <v>7.2499999999999995E-2</v>
      </c>
      <c r="Z8" s="35">
        <v>7.4999999999999997E-2</v>
      </c>
      <c r="AA8" s="35">
        <v>7.7499999999999999E-2</v>
      </c>
      <c r="AB8" s="35">
        <v>8.0000000000000099E-2</v>
      </c>
    </row>
    <row r="9" spans="1:28" ht="21" hidden="1" x14ac:dyDescent="0.5">
      <c r="A9" s="138" t="s">
        <v>79</v>
      </c>
      <c r="B9" s="138"/>
      <c r="C9" s="138"/>
      <c r="D9" s="138"/>
      <c r="E9" s="31">
        <f>IF($E$4="semestriel",EFFECT(E8,2),0)</f>
        <v>2.2626562499999947E-2</v>
      </c>
      <c r="F9" s="31">
        <f t="shared" ref="F9:AB9" si="0">IF($E$4="semestriel",EFFECT(F8,2),0)</f>
        <v>2.5156249999999991E-2</v>
      </c>
      <c r="G9" s="31">
        <f t="shared" si="0"/>
        <v>2.7689062499999917E-2</v>
      </c>
      <c r="H9" s="31">
        <f t="shared" si="0"/>
        <v>3.0224999999999724E-2</v>
      </c>
      <c r="I9" s="31">
        <f t="shared" si="0"/>
        <v>3.2764062500000302E-2</v>
      </c>
      <c r="J9" s="31">
        <f t="shared" si="0"/>
        <v>3.5306250000000095E-2</v>
      </c>
      <c r="K9" s="31">
        <f t="shared" si="0"/>
        <v>3.7851562499999991E-2</v>
      </c>
      <c r="L9" s="31">
        <f t="shared" si="0"/>
        <v>4.0399999999999991E-2</v>
      </c>
      <c r="M9" s="31">
        <f t="shared" si="0"/>
        <v>4.2951562499999874E-2</v>
      </c>
      <c r="N9" s="31">
        <f t="shared" si="0"/>
        <v>4.5506249999999859E-2</v>
      </c>
      <c r="O9" s="31">
        <f t="shared" si="0"/>
        <v>4.8064062499999949E-2</v>
      </c>
      <c r="P9" s="31">
        <f t="shared" si="0"/>
        <v>5.062499999999992E-2</v>
      </c>
      <c r="Q9" s="31">
        <f t="shared" si="0"/>
        <v>5.3189062500000217E-2</v>
      </c>
      <c r="R9" s="31">
        <f t="shared" si="0"/>
        <v>5.5756250000000174E-2</v>
      </c>
      <c r="S9" s="31">
        <f t="shared" si="0"/>
        <v>5.8326562500000012E-2</v>
      </c>
      <c r="T9" s="31">
        <f t="shared" si="0"/>
        <v>6.0899999999999954E-2</v>
      </c>
      <c r="U9" s="31">
        <f t="shared" si="0"/>
        <v>6.34765625E-2</v>
      </c>
      <c r="V9" s="31">
        <f t="shared" si="0"/>
        <v>6.6056249999999928E-2</v>
      </c>
      <c r="W9" s="31">
        <f t="shared" si="0"/>
        <v>6.8639062499999959E-2</v>
      </c>
      <c r="X9" s="31">
        <f t="shared" si="0"/>
        <v>7.1224999999999872E-2</v>
      </c>
      <c r="Y9" s="31">
        <f t="shared" si="0"/>
        <v>7.3814062499999888E-2</v>
      </c>
      <c r="Z9" s="31">
        <f t="shared" si="0"/>
        <v>7.6406250000000231E-2</v>
      </c>
      <c r="AA9" s="31">
        <f t="shared" si="0"/>
        <v>7.9001562500000233E-2</v>
      </c>
      <c r="AB9" s="31">
        <f t="shared" si="0"/>
        <v>8.1600000000000117E-2</v>
      </c>
    </row>
    <row r="10" spans="1:28" ht="21" hidden="1" x14ac:dyDescent="0.5">
      <c r="A10" s="138" t="s">
        <v>80</v>
      </c>
      <c r="B10" s="138"/>
      <c r="C10" s="138"/>
      <c r="D10" s="138"/>
      <c r="E10" s="31">
        <f>IF($E$4="semestriel",NOMINAL(E9,12),0)</f>
        <v>2.2395250618922447E-2</v>
      </c>
      <c r="F10" s="31">
        <f t="shared" ref="F10:AB10" si="1">IF($E$4="semestriel",NOMINAL(F9,12),0)</f>
        <v>2.4870777590444426E-2</v>
      </c>
      <c r="G10" s="31">
        <f t="shared" si="1"/>
        <v>2.7343759032254056E-2</v>
      </c>
      <c r="H10" s="31">
        <f t="shared" si="1"/>
        <v>2.9814200695785331E-2</v>
      </c>
      <c r="I10" s="31">
        <f t="shared" si="1"/>
        <v>3.2282108312405633E-2</v>
      </c>
      <c r="J10" s="31">
        <f t="shared" si="1"/>
        <v>3.4747487593527637E-2</v>
      </c>
      <c r="K10" s="31">
        <f t="shared" si="1"/>
        <v>3.7210344230686587E-2</v>
      </c>
      <c r="L10" s="31">
        <f t="shared" si="1"/>
        <v>3.9670683895646874E-2</v>
      </c>
      <c r="M10" s="31">
        <f t="shared" si="1"/>
        <v>4.2128512240484639E-2</v>
      </c>
      <c r="N10" s="31">
        <f t="shared" si="1"/>
        <v>4.4583834897686359E-2</v>
      </c>
      <c r="O10" s="31">
        <f t="shared" si="1"/>
        <v>4.7036657480242106E-2</v>
      </c>
      <c r="P10" s="31">
        <f t="shared" si="1"/>
        <v>4.9486985581730814E-2</v>
      </c>
      <c r="Q10" s="31">
        <f t="shared" si="1"/>
        <v>5.1934824776413535E-2</v>
      </c>
      <c r="R10" s="31">
        <f t="shared" si="1"/>
        <v>5.4380180619324037E-2</v>
      </c>
      <c r="S10" s="31">
        <f t="shared" si="1"/>
        <v>5.6823058646356728E-2</v>
      </c>
      <c r="T10" s="31">
        <f t="shared" si="1"/>
        <v>5.9263464374362584E-2</v>
      </c>
      <c r="U10" s="31">
        <f t="shared" si="1"/>
        <v>6.1701403301229085E-2</v>
      </c>
      <c r="V10" s="31">
        <f t="shared" si="1"/>
        <v>6.4136880905970806E-2</v>
      </c>
      <c r="W10" s="31">
        <f t="shared" si="1"/>
        <v>6.6569902648817347E-2</v>
      </c>
      <c r="X10" s="31">
        <f t="shared" si="1"/>
        <v>6.9000473971301268E-2</v>
      </c>
      <c r="Y10" s="31">
        <f t="shared" si="1"/>
        <v>7.1428600296348677E-2</v>
      </c>
      <c r="Z10" s="31">
        <f t="shared" si="1"/>
        <v>7.3854287028351173E-2</v>
      </c>
      <c r="AA10" s="31">
        <f t="shared" si="1"/>
        <v>7.6277539553272433E-2</v>
      </c>
      <c r="AB10" s="31">
        <f t="shared" si="1"/>
        <v>7.8698363238712155E-2</v>
      </c>
    </row>
    <row r="11" spans="1:28" ht="21" hidden="1" x14ac:dyDescent="0.5">
      <c r="A11" s="138" t="s">
        <v>81</v>
      </c>
      <c r="B11" s="138"/>
      <c r="C11" s="138"/>
      <c r="D11" s="138"/>
      <c r="E11" s="31">
        <f>IF($E$4="semestriel",E10/12,E8/12)</f>
        <v>1.8662708849102039E-3</v>
      </c>
      <c r="F11" s="31">
        <f t="shared" ref="F11:AB11" si="2">IF($E$4="semestriel",F10/12,F8/12)</f>
        <v>2.0725647992037022E-3</v>
      </c>
      <c r="G11" s="31">
        <f t="shared" si="2"/>
        <v>2.2786465860211713E-3</v>
      </c>
      <c r="H11" s="31">
        <f t="shared" si="2"/>
        <v>2.4845167246487776E-3</v>
      </c>
      <c r="I11" s="31">
        <f t="shared" si="2"/>
        <v>2.6901756927004694E-3</v>
      </c>
      <c r="J11" s="31">
        <f t="shared" si="2"/>
        <v>2.8956239661273031E-3</v>
      </c>
      <c r="K11" s="31">
        <f t="shared" si="2"/>
        <v>3.1008620192238823E-3</v>
      </c>
      <c r="L11" s="31">
        <f t="shared" si="2"/>
        <v>3.3058903246372395E-3</v>
      </c>
      <c r="M11" s="31">
        <f t="shared" si="2"/>
        <v>3.5107093533737199E-3</v>
      </c>
      <c r="N11" s="31">
        <f t="shared" si="2"/>
        <v>3.7153195748071965E-3</v>
      </c>
      <c r="O11" s="31">
        <f t="shared" si="2"/>
        <v>3.9197214566868421E-3</v>
      </c>
      <c r="P11" s="31">
        <f t="shared" si="2"/>
        <v>4.1239154651442345E-3</v>
      </c>
      <c r="Q11" s="31">
        <f t="shared" si="2"/>
        <v>4.3279020647011279E-3</v>
      </c>
      <c r="R11" s="31">
        <f t="shared" si="2"/>
        <v>4.5316817182770031E-3</v>
      </c>
      <c r="S11" s="31">
        <f t="shared" si="2"/>
        <v>4.735254887196394E-3</v>
      </c>
      <c r="T11" s="31">
        <f t="shared" si="2"/>
        <v>4.938622031196882E-3</v>
      </c>
      <c r="U11" s="31">
        <f t="shared" si="2"/>
        <v>5.1417836084357571E-3</v>
      </c>
      <c r="V11" s="31">
        <f t="shared" si="2"/>
        <v>5.3447400754975671E-3</v>
      </c>
      <c r="W11" s="31">
        <f t="shared" si="2"/>
        <v>5.5474918874014456E-3</v>
      </c>
      <c r="X11" s="31">
        <f t="shared" si="2"/>
        <v>5.750039497608439E-3</v>
      </c>
      <c r="Y11" s="31">
        <f t="shared" si="2"/>
        <v>5.9523833580290564E-3</v>
      </c>
      <c r="Z11" s="31">
        <f t="shared" si="2"/>
        <v>6.1545239190292644E-3</v>
      </c>
      <c r="AA11" s="31">
        <f t="shared" si="2"/>
        <v>6.3564616294393694E-3</v>
      </c>
      <c r="AB11" s="31">
        <f t="shared" si="2"/>
        <v>6.5581969365593462E-3</v>
      </c>
    </row>
    <row r="12" spans="1:28" ht="21" hidden="1" x14ac:dyDescent="0.35">
      <c r="A12" s="139" t="s">
        <v>82</v>
      </c>
      <c r="B12" s="139"/>
      <c r="C12" s="139"/>
      <c r="D12" s="139"/>
      <c r="E12" s="31">
        <f>(E11/((1-(1+E11)^-($E$6*12))))*12</f>
        <v>5.2273451931145902E-2</v>
      </c>
      <c r="F12" s="31">
        <f t="shared" ref="F12:AB12" si="3">(F11/((1-(1+F11)^-($E$6*12))))*12</f>
        <v>5.3755947539264638E-2</v>
      </c>
      <c r="G12" s="31">
        <f t="shared" si="3"/>
        <v>5.5261374600086607E-2</v>
      </c>
      <c r="H12" s="31">
        <f t="shared" si="3"/>
        <v>5.6789459824363266E-2</v>
      </c>
      <c r="I12" s="31">
        <f t="shared" si="3"/>
        <v>5.8339915435984983E-2</v>
      </c>
      <c r="J12" s="31">
        <f t="shared" si="3"/>
        <v>5.9912439883992738E-2</v>
      </c>
      <c r="K12" s="31">
        <f t="shared" si="3"/>
        <v>6.1506718576770439E-2</v>
      </c>
      <c r="L12" s="31">
        <f t="shared" si="3"/>
        <v>6.3122424635010721E-2</v>
      </c>
      <c r="M12" s="31">
        <f t="shared" si="3"/>
        <v>6.4759219660055448E-2</v>
      </c>
      <c r="N12" s="31">
        <f t="shared" si="3"/>
        <v>6.6416754514258505E-2</v>
      </c>
      <c r="O12" s="31">
        <f t="shared" si="3"/>
        <v>6.8094670110053282E-2</v>
      </c>
      <c r="P12" s="31">
        <f t="shared" si="3"/>
        <v>6.9792598204441683E-2</v>
      </c>
      <c r="Q12" s="31">
        <f t="shared" si="3"/>
        <v>7.1510162195766572E-2</v>
      </c>
      <c r="R12" s="31">
        <f t="shared" si="3"/>
        <v>7.3246977919680531E-2</v>
      </c>
      <c r="S12" s="31">
        <f t="shared" si="3"/>
        <v>7.5002654441368499E-2</v>
      </c>
      <c r="T12" s="31">
        <f t="shared" si="3"/>
        <v>7.6776794841208501E-2</v>
      </c>
      <c r="U12" s="31">
        <f t="shared" si="3"/>
        <v>7.8568996991177684E-2</v>
      </c>
      <c r="V12" s="31">
        <f t="shared" si="3"/>
        <v>8.0378854319527182E-2</v>
      </c>
      <c r="W12" s="31">
        <f t="shared" si="3"/>
        <v>8.2205956561331534E-2</v>
      </c>
      <c r="X12" s="31">
        <f t="shared" si="3"/>
        <v>8.4049890492760432E-2</v>
      </c>
      <c r="Y12" s="31">
        <f t="shared" si="3"/>
        <v>8.5910240647066233E-2</v>
      </c>
      <c r="Z12" s="31">
        <f t="shared" si="3"/>
        <v>8.7786590010435012E-2</v>
      </c>
      <c r="AA12" s="31">
        <f t="shared" si="3"/>
        <v>8.9678520696119063E-2</v>
      </c>
      <c r="AB12" s="31">
        <f t="shared" si="3"/>
        <v>9.1585614595321649E-2</v>
      </c>
    </row>
    <row r="13" spans="1:28" ht="21" x14ac:dyDescent="0.35">
      <c r="A13" s="36"/>
      <c r="B13" s="36"/>
      <c r="C13" s="36"/>
      <c r="D13" s="37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8" ht="20.65" customHeight="1" x14ac:dyDescent="0.35">
      <c r="A14" s="38"/>
      <c r="B14" s="135" t="s">
        <v>85</v>
      </c>
      <c r="C14" s="136"/>
      <c r="D14" s="33">
        <v>5.0000000000000001E-3</v>
      </c>
      <c r="E14" s="34">
        <f t="shared" ref="E14:U14" si="4">(E$12*$E$5)+((1-$E$5)*$D14)</f>
        <v>4.0455088948359426E-2</v>
      </c>
      <c r="F14" s="34">
        <f t="shared" si="4"/>
        <v>4.1566960654448482E-2</v>
      </c>
      <c r="G14" s="34">
        <f t="shared" si="4"/>
        <v>4.2696030950064953E-2</v>
      </c>
      <c r="H14" s="34">
        <f t="shared" si="4"/>
        <v>4.3842094868272452E-2</v>
      </c>
      <c r="I14" s="34">
        <f t="shared" si="4"/>
        <v>4.5004936576988737E-2</v>
      </c>
      <c r="J14" s="34">
        <f t="shared" si="4"/>
        <v>4.6184329912994551E-2</v>
      </c>
      <c r="K14" s="34">
        <f t="shared" si="4"/>
        <v>4.7380038932577834E-2</v>
      </c>
      <c r="L14" s="34">
        <f t="shared" si="4"/>
        <v>4.8591818476258042E-2</v>
      </c>
      <c r="M14" s="34">
        <f t="shared" si="4"/>
        <v>4.981941474504159E-2</v>
      </c>
      <c r="N14" s="34">
        <f t="shared" si="4"/>
        <v>5.1062565885693884E-2</v>
      </c>
      <c r="O14" s="41">
        <f t="shared" si="4"/>
        <v>5.2321002582539966E-2</v>
      </c>
      <c r="P14" s="34">
        <f t="shared" si="4"/>
        <v>5.3594448653331267E-2</v>
      </c>
      <c r="Q14" s="34">
        <f t="shared" si="4"/>
        <v>5.4882621646824933E-2</v>
      </c>
      <c r="R14" s="34">
        <f t="shared" si="4"/>
        <v>5.6185233439760396E-2</v>
      </c>
      <c r="S14" s="34">
        <f t="shared" si="4"/>
        <v>5.7501990831026376E-2</v>
      </c>
      <c r="T14" s="34">
        <f t="shared" si="4"/>
        <v>5.8832596130906377E-2</v>
      </c>
      <c r="U14" s="34">
        <f t="shared" si="4"/>
        <v>6.017674774338326E-2</v>
      </c>
      <c r="V14" s="34">
        <f t="shared" ref="V14:AB29" si="5">(V$12*$E$5)+((1-$E$5)*$D14)</f>
        <v>6.1534140739645388E-2</v>
      </c>
      <c r="W14" s="34">
        <f t="shared" si="5"/>
        <v>6.2904467420998644E-2</v>
      </c>
      <c r="X14" s="34">
        <f t="shared" si="5"/>
        <v>6.4287417869570318E-2</v>
      </c>
      <c r="Y14" s="34">
        <f t="shared" si="5"/>
        <v>6.5682680485299683E-2</v>
      </c>
      <c r="Z14" s="34">
        <f t="shared" si="5"/>
        <v>6.7089942507826267E-2</v>
      </c>
      <c r="AA14" s="34">
        <f t="shared" si="5"/>
        <v>6.8508890522089305E-2</v>
      </c>
      <c r="AB14" s="34">
        <f t="shared" si="5"/>
        <v>6.9939210946491234E-2</v>
      </c>
    </row>
    <row r="15" spans="1:28" ht="21" customHeight="1" x14ac:dyDescent="0.35">
      <c r="A15" s="39"/>
      <c r="B15" s="135"/>
      <c r="C15" s="136"/>
      <c r="D15" s="33">
        <v>7.4999999999999997E-3</v>
      </c>
      <c r="E15" s="34">
        <f t="shared" ref="E15:T30" si="6">(E$12*$E$5)+((1-$E$5)*$D15)</f>
        <v>4.1080088948359426E-2</v>
      </c>
      <c r="F15" s="34">
        <f t="shared" ref="F15:U29" si="7">(F$12*$E$5)+((1-$E$5)*$D15)</f>
        <v>4.2191960654448482E-2</v>
      </c>
      <c r="G15" s="34">
        <f t="shared" si="7"/>
        <v>4.3321030950064954E-2</v>
      </c>
      <c r="H15" s="34">
        <f t="shared" si="7"/>
        <v>4.4467094868272453E-2</v>
      </c>
      <c r="I15" s="34">
        <f t="shared" si="7"/>
        <v>4.5629936576988737E-2</v>
      </c>
      <c r="J15" s="34">
        <f t="shared" si="7"/>
        <v>4.6809329912994552E-2</v>
      </c>
      <c r="K15" s="34">
        <f t="shared" si="7"/>
        <v>4.8005038932577834E-2</v>
      </c>
      <c r="L15" s="34">
        <f t="shared" si="7"/>
        <v>4.9216818476258042E-2</v>
      </c>
      <c r="M15" s="34">
        <f t="shared" si="7"/>
        <v>5.0444414745041591E-2</v>
      </c>
      <c r="N15" s="34">
        <f t="shared" si="7"/>
        <v>5.1687565885693884E-2</v>
      </c>
      <c r="O15" s="34">
        <f t="shared" si="7"/>
        <v>5.2946002582539967E-2</v>
      </c>
      <c r="P15" s="34">
        <f t="shared" si="7"/>
        <v>5.4219448653331268E-2</v>
      </c>
      <c r="Q15" s="34">
        <f t="shared" si="7"/>
        <v>5.5507621646824934E-2</v>
      </c>
      <c r="R15" s="34">
        <f t="shared" si="7"/>
        <v>5.6810233439760396E-2</v>
      </c>
      <c r="S15" s="34">
        <f t="shared" si="7"/>
        <v>5.8126990831026376E-2</v>
      </c>
      <c r="T15" s="34">
        <f t="shared" si="7"/>
        <v>5.9457596130906377E-2</v>
      </c>
      <c r="U15" s="34">
        <f t="shared" si="7"/>
        <v>6.0801747743383261E-2</v>
      </c>
      <c r="V15" s="34">
        <f t="shared" si="5"/>
        <v>6.2159140739645388E-2</v>
      </c>
      <c r="W15" s="34">
        <f t="shared" si="5"/>
        <v>6.3529467420998645E-2</v>
      </c>
      <c r="X15" s="34">
        <f t="shared" si="5"/>
        <v>6.4912417869570319E-2</v>
      </c>
      <c r="Y15" s="34">
        <f t="shared" si="5"/>
        <v>6.6307680485299683E-2</v>
      </c>
      <c r="Z15" s="34">
        <f t="shared" si="5"/>
        <v>6.7714942507826267E-2</v>
      </c>
      <c r="AA15" s="34">
        <f t="shared" si="5"/>
        <v>6.9133890522089306E-2</v>
      </c>
      <c r="AB15" s="34">
        <f t="shared" si="5"/>
        <v>7.0564210946491235E-2</v>
      </c>
    </row>
    <row r="16" spans="1:28" ht="21" customHeight="1" x14ac:dyDescent="0.35">
      <c r="A16" s="39"/>
      <c r="B16" s="135"/>
      <c r="C16" s="136"/>
      <c r="D16" s="33">
        <v>0.01</v>
      </c>
      <c r="E16" s="34">
        <f t="shared" si="6"/>
        <v>4.1705088948359427E-2</v>
      </c>
      <c r="F16" s="34">
        <f t="shared" si="7"/>
        <v>4.2816960654448483E-2</v>
      </c>
      <c r="G16" s="34">
        <f t="shared" si="7"/>
        <v>4.3946030950064954E-2</v>
      </c>
      <c r="H16" s="34">
        <f t="shared" si="7"/>
        <v>4.5092094868272453E-2</v>
      </c>
      <c r="I16" s="34">
        <f t="shared" si="7"/>
        <v>4.6254936576988738E-2</v>
      </c>
      <c r="J16" s="34">
        <f t="shared" si="7"/>
        <v>4.7434329912994552E-2</v>
      </c>
      <c r="K16" s="34">
        <f t="shared" si="7"/>
        <v>4.8630038932577835E-2</v>
      </c>
      <c r="L16" s="41">
        <f t="shared" si="7"/>
        <v>4.9841818476258043E-2</v>
      </c>
      <c r="M16" s="34">
        <f t="shared" si="7"/>
        <v>5.1069414745041591E-2</v>
      </c>
      <c r="N16" s="34">
        <f t="shared" si="7"/>
        <v>5.2312565885693885E-2</v>
      </c>
      <c r="O16" s="34">
        <f t="shared" si="7"/>
        <v>5.3571002582539967E-2</v>
      </c>
      <c r="P16" s="34">
        <f t="shared" si="7"/>
        <v>5.4844448653331268E-2</v>
      </c>
      <c r="Q16" s="34">
        <f t="shared" si="7"/>
        <v>5.6132621646824934E-2</v>
      </c>
      <c r="R16" s="34">
        <f t="shared" si="7"/>
        <v>5.7435233439760397E-2</v>
      </c>
      <c r="S16" s="34">
        <f t="shared" si="7"/>
        <v>5.8751990831026377E-2</v>
      </c>
      <c r="T16" s="34">
        <f t="shared" si="7"/>
        <v>6.0082596130906378E-2</v>
      </c>
      <c r="U16" s="34">
        <f t="shared" si="7"/>
        <v>6.1426747743383261E-2</v>
      </c>
      <c r="V16" s="34">
        <f t="shared" si="5"/>
        <v>6.2784140739645389E-2</v>
      </c>
      <c r="W16" s="34">
        <f t="shared" si="5"/>
        <v>6.4154467420998645E-2</v>
      </c>
      <c r="X16" s="34">
        <f t="shared" si="5"/>
        <v>6.5537417869570319E-2</v>
      </c>
      <c r="Y16" s="34">
        <f t="shared" si="5"/>
        <v>6.6932680485299684E-2</v>
      </c>
      <c r="Z16" s="34">
        <f t="shared" si="5"/>
        <v>6.8339942507826268E-2</v>
      </c>
      <c r="AA16" s="34">
        <f t="shared" si="5"/>
        <v>6.9758890522089306E-2</v>
      </c>
      <c r="AB16" s="34">
        <f t="shared" si="5"/>
        <v>7.1189210946491235E-2</v>
      </c>
    </row>
    <row r="17" spans="1:28" ht="21" customHeight="1" x14ac:dyDescent="0.35">
      <c r="A17" s="39"/>
      <c r="B17" s="135"/>
      <c r="C17" s="136"/>
      <c r="D17" s="33">
        <v>1.2500000000000001E-2</v>
      </c>
      <c r="E17" s="34">
        <f t="shared" si="6"/>
        <v>4.2330088948359428E-2</v>
      </c>
      <c r="F17" s="34">
        <f t="shared" si="7"/>
        <v>4.3441960654448483E-2</v>
      </c>
      <c r="G17" s="34">
        <f t="shared" si="7"/>
        <v>4.4571030950064955E-2</v>
      </c>
      <c r="H17" s="34">
        <f t="shared" si="7"/>
        <v>4.5717094868272454E-2</v>
      </c>
      <c r="I17" s="34">
        <f t="shared" si="7"/>
        <v>4.6879936576988739E-2</v>
      </c>
      <c r="J17" s="34">
        <f t="shared" si="7"/>
        <v>4.8059329912994553E-2</v>
      </c>
      <c r="K17" s="34">
        <f t="shared" si="7"/>
        <v>4.9255038932577835E-2</v>
      </c>
      <c r="L17" s="34">
        <f t="shared" si="7"/>
        <v>5.0466818476258044E-2</v>
      </c>
      <c r="M17" s="34">
        <f t="shared" si="7"/>
        <v>5.1694414745041592E-2</v>
      </c>
      <c r="N17" s="34">
        <f t="shared" si="7"/>
        <v>5.2937565885693885E-2</v>
      </c>
      <c r="O17" s="34">
        <f t="shared" si="7"/>
        <v>5.4196002582539968E-2</v>
      </c>
      <c r="P17" s="34">
        <f t="shared" si="7"/>
        <v>5.5469448653331269E-2</v>
      </c>
      <c r="Q17" s="34">
        <f t="shared" si="7"/>
        <v>5.6757621646824935E-2</v>
      </c>
      <c r="R17" s="34">
        <f t="shared" si="7"/>
        <v>5.8060233439760398E-2</v>
      </c>
      <c r="S17" s="34">
        <f t="shared" si="7"/>
        <v>5.9376990831026377E-2</v>
      </c>
      <c r="T17" s="34">
        <f t="shared" si="7"/>
        <v>6.0707596130906379E-2</v>
      </c>
      <c r="U17" s="34">
        <f t="shared" si="7"/>
        <v>6.2051747743383262E-2</v>
      </c>
      <c r="V17" s="34">
        <f t="shared" si="5"/>
        <v>6.3409140739645389E-2</v>
      </c>
      <c r="W17" s="34">
        <f t="shared" si="5"/>
        <v>6.4779467420998646E-2</v>
      </c>
      <c r="X17" s="34">
        <f t="shared" si="5"/>
        <v>6.616241786957032E-2</v>
      </c>
      <c r="Y17" s="34">
        <f t="shared" si="5"/>
        <v>6.7557680485299684E-2</v>
      </c>
      <c r="Z17" s="34">
        <f t="shared" si="5"/>
        <v>6.8964942507826268E-2</v>
      </c>
      <c r="AA17" s="34">
        <f t="shared" si="5"/>
        <v>7.0383890522089307E-2</v>
      </c>
      <c r="AB17" s="34">
        <f t="shared" si="5"/>
        <v>7.1814210946491236E-2</v>
      </c>
    </row>
    <row r="18" spans="1:28" ht="21" customHeight="1" x14ac:dyDescent="0.35">
      <c r="A18" s="39"/>
      <c r="B18" s="135"/>
      <c r="C18" s="136"/>
      <c r="D18" s="33">
        <v>1.4999999999999999E-2</v>
      </c>
      <c r="E18" s="34">
        <f t="shared" si="6"/>
        <v>4.2955088948359421E-2</v>
      </c>
      <c r="F18" s="34">
        <f t="shared" si="7"/>
        <v>4.4066960654448484E-2</v>
      </c>
      <c r="G18" s="34">
        <f t="shared" si="7"/>
        <v>4.5196030950064955E-2</v>
      </c>
      <c r="H18" s="34">
        <f t="shared" si="7"/>
        <v>4.6342094868272454E-2</v>
      </c>
      <c r="I18" s="34">
        <f t="shared" si="7"/>
        <v>4.7504936576988732E-2</v>
      </c>
      <c r="J18" s="34">
        <f t="shared" si="7"/>
        <v>4.8684329912994553E-2</v>
      </c>
      <c r="K18" s="34">
        <f t="shared" si="7"/>
        <v>4.9880038932577836E-2</v>
      </c>
      <c r="L18" s="34">
        <f t="shared" si="7"/>
        <v>5.1091818476258044E-2</v>
      </c>
      <c r="M18" s="34">
        <f t="shared" si="7"/>
        <v>5.2319414745041593E-2</v>
      </c>
      <c r="N18" s="34">
        <f t="shared" si="7"/>
        <v>5.3562565885693886E-2</v>
      </c>
      <c r="O18" s="34">
        <f t="shared" si="7"/>
        <v>5.4821002582539968E-2</v>
      </c>
      <c r="P18" s="34">
        <f t="shared" si="7"/>
        <v>5.6094448653331269E-2</v>
      </c>
      <c r="Q18" s="34">
        <f t="shared" si="7"/>
        <v>5.7382621646824936E-2</v>
      </c>
      <c r="R18" s="34">
        <f t="shared" si="7"/>
        <v>5.8685233439760398E-2</v>
      </c>
      <c r="S18" s="34">
        <f t="shared" si="7"/>
        <v>6.0001990831026378E-2</v>
      </c>
      <c r="T18" s="34">
        <f t="shared" si="7"/>
        <v>6.1332596130906372E-2</v>
      </c>
      <c r="U18" s="34">
        <f t="shared" si="7"/>
        <v>6.2676747743383263E-2</v>
      </c>
      <c r="V18" s="34">
        <f t="shared" si="5"/>
        <v>6.403414073964539E-2</v>
      </c>
      <c r="W18" s="34">
        <f t="shared" si="5"/>
        <v>6.5404467420998647E-2</v>
      </c>
      <c r="X18" s="34">
        <f t="shared" si="5"/>
        <v>6.678741786957032E-2</v>
      </c>
      <c r="Y18" s="34">
        <f t="shared" si="5"/>
        <v>6.8182680485299685E-2</v>
      </c>
      <c r="Z18" s="34">
        <f t="shared" si="5"/>
        <v>6.9589942507826269E-2</v>
      </c>
      <c r="AA18" s="34">
        <f t="shared" si="5"/>
        <v>7.1008890522089307E-2</v>
      </c>
      <c r="AB18" s="34">
        <f t="shared" si="5"/>
        <v>7.2439210946491236E-2</v>
      </c>
    </row>
    <row r="19" spans="1:28" ht="21" customHeight="1" x14ac:dyDescent="0.35">
      <c r="A19" s="39"/>
      <c r="B19" s="135"/>
      <c r="C19" s="136"/>
      <c r="D19" s="33">
        <v>1.7500000000000002E-2</v>
      </c>
      <c r="E19" s="34">
        <f t="shared" si="6"/>
        <v>4.3580088948359422E-2</v>
      </c>
      <c r="F19" s="34">
        <f t="shared" si="7"/>
        <v>4.4691960654448484E-2</v>
      </c>
      <c r="G19" s="34">
        <f t="shared" si="7"/>
        <v>4.5821030950064956E-2</v>
      </c>
      <c r="H19" s="34">
        <f t="shared" si="7"/>
        <v>4.6967094868272455E-2</v>
      </c>
      <c r="I19" s="34">
        <f t="shared" si="7"/>
        <v>4.8129936576988733E-2</v>
      </c>
      <c r="J19" s="34">
        <f t="shared" si="7"/>
        <v>4.9309329912994554E-2</v>
      </c>
      <c r="K19" s="34">
        <f t="shared" si="7"/>
        <v>5.0505038932577836E-2</v>
      </c>
      <c r="L19" s="34">
        <f t="shared" si="7"/>
        <v>5.1716818476258045E-2</v>
      </c>
      <c r="M19" s="34">
        <f t="shared" si="7"/>
        <v>5.2944414745041593E-2</v>
      </c>
      <c r="N19" s="34">
        <f t="shared" si="7"/>
        <v>5.4187565885693886E-2</v>
      </c>
      <c r="O19" s="34">
        <f t="shared" si="7"/>
        <v>5.5446002582539969E-2</v>
      </c>
      <c r="P19" s="34">
        <f t="shared" si="7"/>
        <v>5.671944865333127E-2</v>
      </c>
      <c r="Q19" s="34">
        <f t="shared" si="7"/>
        <v>5.8007621646824936E-2</v>
      </c>
      <c r="R19" s="34">
        <f t="shared" si="7"/>
        <v>5.9310233439760399E-2</v>
      </c>
      <c r="S19" s="34">
        <f t="shared" si="7"/>
        <v>6.0626990831026378E-2</v>
      </c>
      <c r="T19" s="34">
        <f t="shared" si="7"/>
        <v>6.1957596130906373E-2</v>
      </c>
      <c r="U19" s="34">
        <f t="shared" si="7"/>
        <v>6.3301747743383263E-2</v>
      </c>
      <c r="V19" s="34">
        <f t="shared" si="5"/>
        <v>6.465914073964539E-2</v>
      </c>
      <c r="W19" s="34">
        <f t="shared" si="5"/>
        <v>6.6029467420998647E-2</v>
      </c>
      <c r="X19" s="34">
        <f t="shared" si="5"/>
        <v>6.7412417869570321E-2</v>
      </c>
      <c r="Y19" s="34">
        <f t="shared" si="5"/>
        <v>6.8807680485299685E-2</v>
      </c>
      <c r="Z19" s="34">
        <f t="shared" si="5"/>
        <v>7.021494250782627E-2</v>
      </c>
      <c r="AA19" s="34">
        <f t="shared" si="5"/>
        <v>7.1633890522089308E-2</v>
      </c>
      <c r="AB19" s="34">
        <f t="shared" si="5"/>
        <v>7.3064210946491237E-2</v>
      </c>
    </row>
    <row r="20" spans="1:28" ht="21" customHeight="1" x14ac:dyDescent="0.35">
      <c r="A20" s="39"/>
      <c r="B20" s="135"/>
      <c r="C20" s="136"/>
      <c r="D20" s="33">
        <v>0.02</v>
      </c>
      <c r="E20" s="34">
        <f t="shared" si="6"/>
        <v>4.4205088948359422E-2</v>
      </c>
      <c r="F20" s="34">
        <f t="shared" si="7"/>
        <v>4.5316960654448478E-2</v>
      </c>
      <c r="G20" s="34">
        <f t="shared" si="7"/>
        <v>4.644603095006495E-2</v>
      </c>
      <c r="H20" s="34">
        <f t="shared" si="7"/>
        <v>4.7592094868272448E-2</v>
      </c>
      <c r="I20" s="34">
        <f t="shared" si="7"/>
        <v>4.8754936576988733E-2</v>
      </c>
      <c r="J20" s="34">
        <f t="shared" si="7"/>
        <v>4.9934329912994548E-2</v>
      </c>
      <c r="K20" s="34">
        <f t="shared" si="7"/>
        <v>5.113003893257783E-2</v>
      </c>
      <c r="L20" s="41">
        <f t="shared" si="7"/>
        <v>5.2341818476258038E-2</v>
      </c>
      <c r="M20" s="34">
        <f t="shared" si="7"/>
        <v>5.3569414745041587E-2</v>
      </c>
      <c r="N20" s="34">
        <f t="shared" si="7"/>
        <v>5.481256588569388E-2</v>
      </c>
      <c r="O20" s="34">
        <f t="shared" si="7"/>
        <v>5.6071002582539962E-2</v>
      </c>
      <c r="P20" s="34">
        <f t="shared" si="7"/>
        <v>5.7344448653331263E-2</v>
      </c>
      <c r="Q20" s="34">
        <f t="shared" si="7"/>
        <v>5.863262164682493E-2</v>
      </c>
      <c r="R20" s="34">
        <f t="shared" si="7"/>
        <v>5.9935233439760392E-2</v>
      </c>
      <c r="S20" s="34">
        <f t="shared" si="7"/>
        <v>6.1251990831026372E-2</v>
      </c>
      <c r="T20" s="34">
        <f t="shared" si="7"/>
        <v>6.2582596130906373E-2</v>
      </c>
      <c r="U20" s="34">
        <f t="shared" si="7"/>
        <v>6.3926747743383264E-2</v>
      </c>
      <c r="V20" s="34">
        <f t="shared" si="5"/>
        <v>6.5284140739645391E-2</v>
      </c>
      <c r="W20" s="34">
        <f t="shared" si="5"/>
        <v>6.6654467420998648E-2</v>
      </c>
      <c r="X20" s="34">
        <f t="shared" si="5"/>
        <v>6.8037417869570321E-2</v>
      </c>
      <c r="Y20" s="34">
        <f t="shared" si="5"/>
        <v>6.9432680485299686E-2</v>
      </c>
      <c r="Z20" s="34">
        <f t="shared" si="5"/>
        <v>7.083994250782627E-2</v>
      </c>
      <c r="AA20" s="34">
        <f t="shared" si="5"/>
        <v>7.2258890522089309E-2</v>
      </c>
      <c r="AB20" s="34">
        <f t="shared" si="5"/>
        <v>7.3689210946491238E-2</v>
      </c>
    </row>
    <row r="21" spans="1:28" ht="21" customHeight="1" x14ac:dyDescent="0.35">
      <c r="A21" s="39"/>
      <c r="B21" s="135"/>
      <c r="C21" s="136"/>
      <c r="D21" s="33">
        <v>2.2499999999999999E-2</v>
      </c>
      <c r="E21" s="34">
        <f t="shared" si="6"/>
        <v>4.4830088948359423E-2</v>
      </c>
      <c r="F21" s="34">
        <f t="shared" si="7"/>
        <v>4.5941960654448478E-2</v>
      </c>
      <c r="G21" s="34">
        <f t="shared" si="7"/>
        <v>4.707103095006495E-2</v>
      </c>
      <c r="H21" s="34">
        <f t="shared" si="7"/>
        <v>4.8217094868272449E-2</v>
      </c>
      <c r="I21" s="34">
        <f t="shared" si="7"/>
        <v>4.9379936576988734E-2</v>
      </c>
      <c r="J21" s="34">
        <f t="shared" si="7"/>
        <v>5.0559329912994548E-2</v>
      </c>
      <c r="K21" s="34">
        <f t="shared" si="7"/>
        <v>5.1755038932577831E-2</v>
      </c>
      <c r="L21" s="34">
        <f t="shared" si="7"/>
        <v>5.2966818476258039E-2</v>
      </c>
      <c r="M21" s="34">
        <f t="shared" si="7"/>
        <v>5.4194414745041587E-2</v>
      </c>
      <c r="N21" s="34">
        <f t="shared" si="7"/>
        <v>5.543756588569388E-2</v>
      </c>
      <c r="O21" s="34">
        <f t="shared" si="7"/>
        <v>5.6696002582539963E-2</v>
      </c>
      <c r="P21" s="34">
        <f t="shared" si="7"/>
        <v>5.7969448653331264E-2</v>
      </c>
      <c r="Q21" s="34">
        <f t="shared" si="7"/>
        <v>5.925762164682493E-2</v>
      </c>
      <c r="R21" s="34">
        <f t="shared" si="7"/>
        <v>6.0560233439760393E-2</v>
      </c>
      <c r="S21" s="34">
        <f t="shared" si="7"/>
        <v>6.1876990831026372E-2</v>
      </c>
      <c r="T21" s="34">
        <f t="shared" si="7"/>
        <v>6.3207596130906374E-2</v>
      </c>
      <c r="U21" s="34">
        <f t="shared" si="7"/>
        <v>6.4551747743383264E-2</v>
      </c>
      <c r="V21" s="34">
        <f t="shared" si="5"/>
        <v>6.5909140739645392E-2</v>
      </c>
      <c r="W21" s="34">
        <f t="shared" si="5"/>
        <v>6.7279467420998648E-2</v>
      </c>
      <c r="X21" s="34">
        <f t="shared" si="5"/>
        <v>6.8662417869570322E-2</v>
      </c>
      <c r="Y21" s="34">
        <f t="shared" si="5"/>
        <v>7.0057680485299687E-2</v>
      </c>
      <c r="Z21" s="34">
        <f t="shared" si="5"/>
        <v>7.1464942507826271E-2</v>
      </c>
      <c r="AA21" s="34">
        <f t="shared" si="5"/>
        <v>7.2883890522089309E-2</v>
      </c>
      <c r="AB21" s="34">
        <f t="shared" si="5"/>
        <v>7.4314210946491238E-2</v>
      </c>
    </row>
    <row r="22" spans="1:28" ht="21" customHeight="1" x14ac:dyDescent="0.35">
      <c r="A22" s="39"/>
      <c r="B22" s="135"/>
      <c r="C22" s="136"/>
      <c r="D22" s="33">
        <v>2.5000000000000001E-2</v>
      </c>
      <c r="E22" s="34">
        <f t="shared" si="6"/>
        <v>4.5455088948359423E-2</v>
      </c>
      <c r="F22" s="34">
        <f t="shared" si="7"/>
        <v>4.6566960654448479E-2</v>
      </c>
      <c r="G22" s="34">
        <f t="shared" si="7"/>
        <v>4.7696030950064951E-2</v>
      </c>
      <c r="H22" s="34">
        <f t="shared" si="7"/>
        <v>4.884209486827245E-2</v>
      </c>
      <c r="I22" s="34">
        <f t="shared" si="7"/>
        <v>5.0004936576988734E-2</v>
      </c>
      <c r="J22" s="34">
        <f t="shared" si="7"/>
        <v>5.1184329912994549E-2</v>
      </c>
      <c r="K22" s="34">
        <f t="shared" si="7"/>
        <v>5.2380038932577831E-2</v>
      </c>
      <c r="L22" s="34">
        <f t="shared" si="7"/>
        <v>5.3591818476258039E-2</v>
      </c>
      <c r="M22" s="34">
        <f t="shared" si="7"/>
        <v>5.4819414745041588E-2</v>
      </c>
      <c r="N22" s="34">
        <f t="shared" si="7"/>
        <v>5.6062565885693881E-2</v>
      </c>
      <c r="O22" s="34">
        <f t="shared" si="7"/>
        <v>5.7321002582539964E-2</v>
      </c>
      <c r="P22" s="34">
        <f t="shared" si="7"/>
        <v>5.8594448653331264E-2</v>
      </c>
      <c r="Q22" s="34">
        <f t="shared" si="7"/>
        <v>5.9882621646824931E-2</v>
      </c>
      <c r="R22" s="34">
        <f t="shared" si="7"/>
        <v>6.1185233439760393E-2</v>
      </c>
      <c r="S22" s="34">
        <f t="shared" si="7"/>
        <v>6.250199083102638E-2</v>
      </c>
      <c r="T22" s="34">
        <f t="shared" si="7"/>
        <v>6.3832596130906374E-2</v>
      </c>
      <c r="U22" s="34">
        <f t="shared" si="7"/>
        <v>6.5176747743383265E-2</v>
      </c>
      <c r="V22" s="34">
        <f t="shared" si="5"/>
        <v>6.6534140739645392E-2</v>
      </c>
      <c r="W22" s="34">
        <f t="shared" si="5"/>
        <v>6.7904467420998649E-2</v>
      </c>
      <c r="X22" s="34">
        <f t="shared" si="5"/>
        <v>6.9287417869570322E-2</v>
      </c>
      <c r="Y22" s="34">
        <f t="shared" si="5"/>
        <v>7.0682680485299687E-2</v>
      </c>
      <c r="Z22" s="34">
        <f t="shared" si="5"/>
        <v>7.2089942507826271E-2</v>
      </c>
      <c r="AA22" s="34">
        <f t="shared" si="5"/>
        <v>7.350889052208931E-2</v>
      </c>
      <c r="AB22" s="34">
        <f t="shared" si="5"/>
        <v>7.4939210946491239E-2</v>
      </c>
    </row>
    <row r="23" spans="1:28" ht="21" customHeight="1" x14ac:dyDescent="0.35">
      <c r="A23" s="39"/>
      <c r="B23" s="135"/>
      <c r="C23" s="136"/>
      <c r="D23" s="33">
        <v>2.75E-2</v>
      </c>
      <c r="E23" s="34">
        <f>(E$12*$E$5)+((1-$E$5)*$D23)</f>
        <v>4.6080088948359424E-2</v>
      </c>
      <c r="F23" s="34">
        <f t="shared" si="7"/>
        <v>4.719196065444848E-2</v>
      </c>
      <c r="G23" s="34">
        <f t="shared" si="7"/>
        <v>4.8321030950064951E-2</v>
      </c>
      <c r="H23" s="34">
        <f t="shared" si="7"/>
        <v>4.946709486827245E-2</v>
      </c>
      <c r="I23" s="34">
        <f t="shared" si="7"/>
        <v>5.0629936576988735E-2</v>
      </c>
      <c r="J23" s="34">
        <f t="shared" si="7"/>
        <v>5.1809329912994549E-2</v>
      </c>
      <c r="K23" s="34">
        <f t="shared" si="7"/>
        <v>5.3005038932577832E-2</v>
      </c>
      <c r="L23" s="34">
        <f t="shared" si="7"/>
        <v>5.421681847625804E-2</v>
      </c>
      <c r="M23" s="34">
        <f t="shared" si="7"/>
        <v>5.5444414745041588E-2</v>
      </c>
      <c r="N23" s="34">
        <f t="shared" si="7"/>
        <v>5.6687565885693882E-2</v>
      </c>
      <c r="O23" s="34">
        <f t="shared" si="7"/>
        <v>5.7946002582539964E-2</v>
      </c>
      <c r="P23" s="34">
        <f t="shared" si="7"/>
        <v>5.9219448653331265E-2</v>
      </c>
      <c r="Q23" s="34">
        <f t="shared" si="7"/>
        <v>6.0507621646824931E-2</v>
      </c>
      <c r="R23" s="34">
        <f t="shared" si="7"/>
        <v>6.1810233439760394E-2</v>
      </c>
      <c r="S23" s="34">
        <f t="shared" si="7"/>
        <v>6.3126990831026381E-2</v>
      </c>
      <c r="T23" s="34">
        <f t="shared" si="7"/>
        <v>6.4457596130906375E-2</v>
      </c>
      <c r="U23" s="34">
        <f t="shared" si="7"/>
        <v>6.5801747743383265E-2</v>
      </c>
      <c r="V23" s="34">
        <f t="shared" si="5"/>
        <v>6.7159140739645393E-2</v>
      </c>
      <c r="W23" s="34">
        <f t="shared" si="5"/>
        <v>6.8529467420998649E-2</v>
      </c>
      <c r="X23" s="34">
        <f t="shared" si="5"/>
        <v>6.9912417869570323E-2</v>
      </c>
      <c r="Y23" s="34">
        <f t="shared" si="5"/>
        <v>7.1307680485299688E-2</v>
      </c>
      <c r="Z23" s="34">
        <f t="shared" si="5"/>
        <v>7.2714942507826272E-2</v>
      </c>
      <c r="AA23" s="34">
        <f t="shared" si="5"/>
        <v>7.413389052208931E-2</v>
      </c>
      <c r="AB23" s="34">
        <f t="shared" si="5"/>
        <v>7.5564210946491239E-2</v>
      </c>
    </row>
    <row r="24" spans="1:28" ht="21" customHeight="1" x14ac:dyDescent="0.35">
      <c r="A24" s="39"/>
      <c r="B24" s="135"/>
      <c r="C24" s="136"/>
      <c r="D24" s="33">
        <v>0.03</v>
      </c>
      <c r="E24" s="34">
        <f t="shared" si="6"/>
        <v>4.6705088948359424E-2</v>
      </c>
      <c r="F24" s="34">
        <f t="shared" si="7"/>
        <v>4.781696065444848E-2</v>
      </c>
      <c r="G24" s="34">
        <f t="shared" si="7"/>
        <v>4.8946030950064952E-2</v>
      </c>
      <c r="H24" s="34">
        <f t="shared" si="7"/>
        <v>5.0092094868272451E-2</v>
      </c>
      <c r="I24" s="34">
        <f t="shared" si="7"/>
        <v>5.1254936576988736E-2</v>
      </c>
      <c r="J24" s="34">
        <f t="shared" si="7"/>
        <v>5.243432991299455E-2</v>
      </c>
      <c r="K24" s="34">
        <f t="shared" si="7"/>
        <v>5.3630038932577832E-2</v>
      </c>
      <c r="L24" s="34">
        <f t="shared" si="7"/>
        <v>5.484181847625804E-2</v>
      </c>
      <c r="M24" s="34">
        <f t="shared" si="7"/>
        <v>5.6069414745041589E-2</v>
      </c>
      <c r="N24" s="34">
        <f t="shared" si="7"/>
        <v>5.7312565885693882E-2</v>
      </c>
      <c r="O24" s="34">
        <f t="shared" si="7"/>
        <v>5.8571002582539965E-2</v>
      </c>
      <c r="P24" s="34">
        <f t="shared" si="7"/>
        <v>5.9844448653331266E-2</v>
      </c>
      <c r="Q24" s="34">
        <f t="shared" si="7"/>
        <v>6.1132621646824932E-2</v>
      </c>
      <c r="R24" s="34">
        <f t="shared" si="7"/>
        <v>6.2435233439760394E-2</v>
      </c>
      <c r="S24" s="34">
        <f t="shared" si="7"/>
        <v>6.3751990831026367E-2</v>
      </c>
      <c r="T24" s="34">
        <f t="shared" si="7"/>
        <v>6.5082596130906376E-2</v>
      </c>
      <c r="U24" s="34">
        <f t="shared" si="7"/>
        <v>6.6426747743383252E-2</v>
      </c>
      <c r="V24" s="34">
        <f t="shared" si="5"/>
        <v>6.7784140739645393E-2</v>
      </c>
      <c r="W24" s="34">
        <f t="shared" si="5"/>
        <v>6.915446742099865E-2</v>
      </c>
      <c r="X24" s="34">
        <f t="shared" si="5"/>
        <v>7.0537417869570324E-2</v>
      </c>
      <c r="Y24" s="34">
        <f t="shared" si="5"/>
        <v>7.1932680485299688E-2</v>
      </c>
      <c r="Z24" s="34">
        <f t="shared" si="5"/>
        <v>7.3339942507826272E-2</v>
      </c>
      <c r="AA24" s="34">
        <f t="shared" si="5"/>
        <v>7.4758890522089311E-2</v>
      </c>
      <c r="AB24" s="34">
        <f t="shared" si="5"/>
        <v>7.6189210946491226E-2</v>
      </c>
    </row>
    <row r="25" spans="1:28" ht="21" customHeight="1" x14ac:dyDescent="0.35">
      <c r="A25" s="39"/>
      <c r="B25" s="135"/>
      <c r="C25" s="136"/>
      <c r="D25" s="33">
        <v>3.2500000000000001E-2</v>
      </c>
      <c r="E25" s="34">
        <f t="shared" si="6"/>
        <v>4.7330088948359425E-2</v>
      </c>
      <c r="F25" s="34">
        <f t="shared" si="7"/>
        <v>4.8441960654448481E-2</v>
      </c>
      <c r="G25" s="34">
        <f t="shared" si="7"/>
        <v>4.9571030950064952E-2</v>
      </c>
      <c r="H25" s="34">
        <f t="shared" si="7"/>
        <v>5.0717094868272451E-2</v>
      </c>
      <c r="I25" s="34">
        <f t="shared" si="7"/>
        <v>5.1879936576988736E-2</v>
      </c>
      <c r="J25" s="34">
        <f t="shared" si="7"/>
        <v>5.305932991299455E-2</v>
      </c>
      <c r="K25" s="34">
        <f t="shared" si="7"/>
        <v>5.4255038932577833E-2</v>
      </c>
      <c r="L25" s="34">
        <f t="shared" si="7"/>
        <v>5.5466818476258041E-2</v>
      </c>
      <c r="M25" s="34">
        <f t="shared" si="7"/>
        <v>5.6694414745041589E-2</v>
      </c>
      <c r="N25" s="34">
        <f t="shared" si="7"/>
        <v>5.7937565885693883E-2</v>
      </c>
      <c r="O25" s="34">
        <f t="shared" si="7"/>
        <v>5.9196002582539965E-2</v>
      </c>
      <c r="P25" s="34">
        <f t="shared" si="7"/>
        <v>6.0469448653331266E-2</v>
      </c>
      <c r="Q25" s="34">
        <f t="shared" si="7"/>
        <v>6.1757621646824933E-2</v>
      </c>
      <c r="R25" s="34">
        <f t="shared" si="7"/>
        <v>6.3060233439760388E-2</v>
      </c>
      <c r="S25" s="34">
        <f t="shared" si="7"/>
        <v>6.4376990831026382E-2</v>
      </c>
      <c r="T25" s="34">
        <f t="shared" si="7"/>
        <v>6.5707596130906376E-2</v>
      </c>
      <c r="U25" s="34">
        <f t="shared" si="7"/>
        <v>6.7051747743383266E-2</v>
      </c>
      <c r="V25" s="34">
        <f t="shared" si="5"/>
        <v>6.840914073964538E-2</v>
      </c>
      <c r="W25" s="34">
        <f t="shared" si="5"/>
        <v>6.977946742099865E-2</v>
      </c>
      <c r="X25" s="34">
        <f t="shared" si="5"/>
        <v>7.116241786957031E-2</v>
      </c>
      <c r="Y25" s="34">
        <f t="shared" si="5"/>
        <v>7.2557680485299675E-2</v>
      </c>
      <c r="Z25" s="34">
        <f t="shared" si="5"/>
        <v>7.3964942507826259E-2</v>
      </c>
      <c r="AA25" s="34">
        <f t="shared" si="5"/>
        <v>7.5383890522089297E-2</v>
      </c>
      <c r="AB25" s="34">
        <f t="shared" si="5"/>
        <v>7.681421094649124E-2</v>
      </c>
    </row>
    <row r="26" spans="1:28" ht="21" customHeight="1" x14ac:dyDescent="0.35">
      <c r="A26" s="39"/>
      <c r="B26" s="135"/>
      <c r="C26" s="136"/>
      <c r="D26" s="33">
        <v>3.5000000000000003E-2</v>
      </c>
      <c r="E26" s="34">
        <f t="shared" si="6"/>
        <v>4.7955088948359426E-2</v>
      </c>
      <c r="F26" s="34">
        <f t="shared" si="7"/>
        <v>4.9066960654448481E-2</v>
      </c>
      <c r="G26" s="34">
        <f t="shared" si="7"/>
        <v>5.0196030950064953E-2</v>
      </c>
      <c r="H26" s="34">
        <f t="shared" si="7"/>
        <v>5.1342094868272452E-2</v>
      </c>
      <c r="I26" s="34">
        <f t="shared" si="7"/>
        <v>5.2504936576988737E-2</v>
      </c>
      <c r="J26" s="34">
        <f t="shared" si="7"/>
        <v>5.3684329912994551E-2</v>
      </c>
      <c r="K26" s="34">
        <f t="shared" si="7"/>
        <v>5.4880038932577833E-2</v>
      </c>
      <c r="L26" s="34">
        <f t="shared" si="7"/>
        <v>5.6091818476258042E-2</v>
      </c>
      <c r="M26" s="34">
        <f t="shared" si="7"/>
        <v>5.731941474504159E-2</v>
      </c>
      <c r="N26" s="34">
        <f t="shared" si="7"/>
        <v>5.8562565885693883E-2</v>
      </c>
      <c r="O26" s="34">
        <f t="shared" si="7"/>
        <v>5.9821002582539966E-2</v>
      </c>
      <c r="P26" s="34">
        <f t="shared" si="7"/>
        <v>6.1094448653331267E-2</v>
      </c>
      <c r="Q26" s="34">
        <f t="shared" si="7"/>
        <v>6.2382621646824933E-2</v>
      </c>
      <c r="R26" s="34">
        <f t="shared" si="7"/>
        <v>6.3685233439760403E-2</v>
      </c>
      <c r="S26" s="34">
        <f t="shared" si="7"/>
        <v>6.5001990831026368E-2</v>
      </c>
      <c r="T26" s="34">
        <f t="shared" si="7"/>
        <v>6.6332596130906377E-2</v>
      </c>
      <c r="U26" s="34">
        <f t="shared" si="7"/>
        <v>6.7676747743383253E-2</v>
      </c>
      <c r="V26" s="34">
        <f t="shared" si="5"/>
        <v>6.9034140739645394E-2</v>
      </c>
      <c r="W26" s="34">
        <f t="shared" si="5"/>
        <v>7.0404467420998651E-2</v>
      </c>
      <c r="X26" s="34">
        <f t="shared" si="5"/>
        <v>7.1787417869570325E-2</v>
      </c>
      <c r="Y26" s="34">
        <f t="shared" si="5"/>
        <v>7.3182680485299689E-2</v>
      </c>
      <c r="Z26" s="34">
        <f t="shared" si="5"/>
        <v>7.4589942507826273E-2</v>
      </c>
      <c r="AA26" s="34">
        <f t="shared" si="5"/>
        <v>7.6008890522089312E-2</v>
      </c>
      <c r="AB26" s="34">
        <f t="shared" si="5"/>
        <v>7.7439210946491227E-2</v>
      </c>
    </row>
    <row r="27" spans="1:28" ht="21" customHeight="1" x14ac:dyDescent="0.35">
      <c r="A27" s="39"/>
      <c r="B27" s="135"/>
      <c r="C27" s="136"/>
      <c r="D27" s="33">
        <v>3.7499999999999999E-2</v>
      </c>
      <c r="E27" s="34">
        <f t="shared" si="6"/>
        <v>4.8580088948359426E-2</v>
      </c>
      <c r="F27" s="34">
        <f t="shared" si="7"/>
        <v>4.9691960654448482E-2</v>
      </c>
      <c r="G27" s="34">
        <f t="shared" si="7"/>
        <v>5.0821030950064953E-2</v>
      </c>
      <c r="H27" s="34">
        <f t="shared" si="7"/>
        <v>5.1967094868272452E-2</v>
      </c>
      <c r="I27" s="34">
        <f t="shared" si="7"/>
        <v>5.3129936576988737E-2</v>
      </c>
      <c r="J27" s="34">
        <f t="shared" si="7"/>
        <v>5.4309329912994551E-2</v>
      </c>
      <c r="K27" s="34">
        <f t="shared" si="7"/>
        <v>5.5505038932577834E-2</v>
      </c>
      <c r="L27" s="34">
        <f t="shared" si="7"/>
        <v>5.6716818476258042E-2</v>
      </c>
      <c r="M27" s="34">
        <f t="shared" si="7"/>
        <v>5.7944414745041591E-2</v>
      </c>
      <c r="N27" s="34">
        <f t="shared" si="7"/>
        <v>5.9187565885693884E-2</v>
      </c>
      <c r="O27" s="34">
        <f t="shared" si="7"/>
        <v>6.0446002582539966E-2</v>
      </c>
      <c r="P27" s="34">
        <f t="shared" si="7"/>
        <v>6.1719448653331267E-2</v>
      </c>
      <c r="Q27" s="34">
        <f t="shared" si="7"/>
        <v>6.3007621646824927E-2</v>
      </c>
      <c r="R27" s="34">
        <f t="shared" si="7"/>
        <v>6.4310233439760389E-2</v>
      </c>
      <c r="S27" s="34">
        <f t="shared" si="7"/>
        <v>6.5626990831026369E-2</v>
      </c>
      <c r="T27" s="34">
        <f t="shared" si="7"/>
        <v>6.6957596130906377E-2</v>
      </c>
      <c r="U27" s="34">
        <f t="shared" si="7"/>
        <v>6.8301747743383254E-2</v>
      </c>
      <c r="V27" s="34">
        <f t="shared" si="5"/>
        <v>6.9659140739645381E-2</v>
      </c>
      <c r="W27" s="34">
        <f t="shared" si="5"/>
        <v>7.1029467420998652E-2</v>
      </c>
      <c r="X27" s="34">
        <f t="shared" si="5"/>
        <v>7.2412417869570311E-2</v>
      </c>
      <c r="Y27" s="34">
        <f t="shared" si="5"/>
        <v>7.3807680485299676E-2</v>
      </c>
      <c r="Z27" s="34">
        <f t="shared" si="5"/>
        <v>7.521494250782626E-2</v>
      </c>
      <c r="AA27" s="34">
        <f t="shared" si="5"/>
        <v>7.6633890522089299E-2</v>
      </c>
      <c r="AB27" s="34">
        <f t="shared" si="5"/>
        <v>7.8064210946491228E-2</v>
      </c>
    </row>
    <row r="28" spans="1:28" ht="21" customHeight="1" x14ac:dyDescent="0.35">
      <c r="A28" s="39"/>
      <c r="B28" s="135"/>
      <c r="C28" s="136"/>
      <c r="D28" s="33">
        <v>0.04</v>
      </c>
      <c r="E28" s="34">
        <f t="shared" si="6"/>
        <v>4.9205088948359427E-2</v>
      </c>
      <c r="F28" s="34">
        <f t="shared" si="7"/>
        <v>5.0316960654448482E-2</v>
      </c>
      <c r="G28" s="34">
        <f t="shared" si="7"/>
        <v>5.1446030950064954E-2</v>
      </c>
      <c r="H28" s="34">
        <f t="shared" si="7"/>
        <v>5.2592094868272453E-2</v>
      </c>
      <c r="I28" s="34">
        <f t="shared" si="7"/>
        <v>5.3754936576988738E-2</v>
      </c>
      <c r="J28" s="34">
        <f t="shared" si="7"/>
        <v>5.4934329912994552E-2</v>
      </c>
      <c r="K28" s="34">
        <f t="shared" si="7"/>
        <v>5.6130038932577835E-2</v>
      </c>
      <c r="L28" s="34">
        <f t="shared" si="7"/>
        <v>5.7341818476258043E-2</v>
      </c>
      <c r="M28" s="34">
        <f t="shared" si="7"/>
        <v>5.8569414745041591E-2</v>
      </c>
      <c r="N28" s="34">
        <f t="shared" si="7"/>
        <v>5.9812565885693884E-2</v>
      </c>
      <c r="O28" s="34">
        <f t="shared" si="7"/>
        <v>6.1071002582539967E-2</v>
      </c>
      <c r="P28" s="34">
        <f t="shared" si="7"/>
        <v>6.2344448653331268E-2</v>
      </c>
      <c r="Q28" s="34">
        <f t="shared" si="7"/>
        <v>6.3632621646824927E-2</v>
      </c>
      <c r="R28" s="34">
        <f t="shared" si="7"/>
        <v>6.493523343976039E-2</v>
      </c>
      <c r="S28" s="34">
        <f t="shared" si="7"/>
        <v>6.6251990831026369E-2</v>
      </c>
      <c r="T28" s="34">
        <f t="shared" si="7"/>
        <v>6.7582596130906378E-2</v>
      </c>
      <c r="U28" s="34">
        <f t="shared" si="7"/>
        <v>6.8926747743383254E-2</v>
      </c>
      <c r="V28" s="34">
        <f t="shared" si="5"/>
        <v>7.0284140739645382E-2</v>
      </c>
      <c r="W28" s="34">
        <f t="shared" si="5"/>
        <v>7.1654467420998652E-2</v>
      </c>
      <c r="X28" s="34">
        <f t="shared" si="5"/>
        <v>7.3037417869570312E-2</v>
      </c>
      <c r="Y28" s="34">
        <f t="shared" si="5"/>
        <v>7.4432680485299677E-2</v>
      </c>
      <c r="Z28" s="34">
        <f t="shared" si="5"/>
        <v>7.5839942507826261E-2</v>
      </c>
      <c r="AA28" s="34">
        <f t="shared" si="5"/>
        <v>7.7258890522089299E-2</v>
      </c>
      <c r="AB28" s="34">
        <f t="shared" si="5"/>
        <v>7.8689210946491228E-2</v>
      </c>
    </row>
    <row r="29" spans="1:28" ht="21" customHeight="1" x14ac:dyDescent="0.35">
      <c r="A29" s="39"/>
      <c r="B29" s="135"/>
      <c r="C29" s="136"/>
      <c r="D29" s="33">
        <v>4.2500000000000003E-2</v>
      </c>
      <c r="E29" s="34">
        <f t="shared" si="6"/>
        <v>4.9830088948359427E-2</v>
      </c>
      <c r="F29" s="34">
        <f t="shared" si="7"/>
        <v>5.0941960654448483E-2</v>
      </c>
      <c r="G29" s="34">
        <f t="shared" si="7"/>
        <v>5.2071030950064955E-2</v>
      </c>
      <c r="H29" s="34">
        <f t="shared" si="7"/>
        <v>5.3217094868272453E-2</v>
      </c>
      <c r="I29" s="34">
        <f t="shared" si="7"/>
        <v>5.4379936576988738E-2</v>
      </c>
      <c r="J29" s="34">
        <f t="shared" si="7"/>
        <v>5.5559329912994553E-2</v>
      </c>
      <c r="K29" s="34">
        <f t="shared" si="7"/>
        <v>5.6755038932577835E-2</v>
      </c>
      <c r="L29" s="34">
        <f t="shared" si="7"/>
        <v>5.7966818476258043E-2</v>
      </c>
      <c r="M29" s="34">
        <f t="shared" si="7"/>
        <v>5.9194414745041592E-2</v>
      </c>
      <c r="N29" s="34">
        <f t="shared" si="7"/>
        <v>6.0437565885693885E-2</v>
      </c>
      <c r="O29" s="34">
        <f t="shared" si="7"/>
        <v>6.1696002582539967E-2</v>
      </c>
      <c r="P29" s="34">
        <f t="shared" si="7"/>
        <v>6.2969448653331261E-2</v>
      </c>
      <c r="Q29" s="34">
        <f t="shared" si="7"/>
        <v>6.4257621646824928E-2</v>
      </c>
      <c r="R29" s="34">
        <f t="shared" si="7"/>
        <v>6.556023343976039E-2</v>
      </c>
      <c r="S29" s="34">
        <f t="shared" si="7"/>
        <v>6.687699083102637E-2</v>
      </c>
      <c r="T29" s="34">
        <f t="shared" si="7"/>
        <v>6.8207596130906378E-2</v>
      </c>
      <c r="U29" s="34">
        <f t="shared" si="7"/>
        <v>6.9551747743383255E-2</v>
      </c>
      <c r="V29" s="34">
        <f t="shared" si="5"/>
        <v>7.0909140739645382E-2</v>
      </c>
      <c r="W29" s="34">
        <f t="shared" si="5"/>
        <v>7.2279467420998653E-2</v>
      </c>
      <c r="X29" s="34">
        <f t="shared" si="5"/>
        <v>7.3662417869570312E-2</v>
      </c>
      <c r="Y29" s="34">
        <f t="shared" si="5"/>
        <v>7.5057680485299677E-2</v>
      </c>
      <c r="Z29" s="34">
        <f t="shared" si="5"/>
        <v>7.6464942507826261E-2</v>
      </c>
      <c r="AA29" s="34">
        <f t="shared" si="5"/>
        <v>7.78838905220893E-2</v>
      </c>
      <c r="AB29" s="34">
        <f t="shared" si="5"/>
        <v>7.9314210946491229E-2</v>
      </c>
    </row>
    <row r="30" spans="1:28" ht="21" customHeight="1" x14ac:dyDescent="0.35">
      <c r="A30" s="39"/>
      <c r="B30" s="135"/>
      <c r="C30" s="136"/>
      <c r="D30" s="33">
        <v>4.4999999999999998E-2</v>
      </c>
      <c r="E30" s="34">
        <f t="shared" si="6"/>
        <v>5.0455088948359428E-2</v>
      </c>
      <c r="F30" s="34">
        <f t="shared" si="6"/>
        <v>5.1566960654448477E-2</v>
      </c>
      <c r="G30" s="34">
        <f t="shared" si="6"/>
        <v>5.2696030950064948E-2</v>
      </c>
      <c r="H30" s="34">
        <f t="shared" si="6"/>
        <v>5.3842094868272447E-2</v>
      </c>
      <c r="I30" s="34">
        <f>(I$12*$E$5)+((1-$E$5)*$D30)</f>
        <v>5.5004936576988739E-2</v>
      </c>
      <c r="J30" s="34">
        <f t="shared" si="6"/>
        <v>5.6184329912994546E-2</v>
      </c>
      <c r="K30" s="34">
        <f t="shared" si="6"/>
        <v>5.7380038932577829E-2</v>
      </c>
      <c r="L30" s="34">
        <f t="shared" si="6"/>
        <v>5.8591818476258037E-2</v>
      </c>
      <c r="M30" s="34">
        <f t="shared" si="6"/>
        <v>5.9819414745041585E-2</v>
      </c>
      <c r="N30" s="34">
        <f t="shared" si="6"/>
        <v>6.1062565885693879E-2</v>
      </c>
      <c r="O30" s="34">
        <f t="shared" si="6"/>
        <v>6.2321002582539961E-2</v>
      </c>
      <c r="P30" s="34">
        <f t="shared" si="6"/>
        <v>6.3594448653331262E-2</v>
      </c>
      <c r="Q30" s="34">
        <f t="shared" si="6"/>
        <v>6.4882621646824928E-2</v>
      </c>
      <c r="R30" s="34">
        <f t="shared" si="6"/>
        <v>6.6185233439760391E-2</v>
      </c>
      <c r="S30" s="34">
        <f t="shared" si="6"/>
        <v>6.7501990831026371E-2</v>
      </c>
      <c r="T30" s="34">
        <f t="shared" si="6"/>
        <v>6.8832596130906379E-2</v>
      </c>
      <c r="U30" s="34">
        <f t="shared" ref="U30:AB30" si="8">(U$12*$E$5)+((1-$E$5)*$D30)</f>
        <v>7.0176747743383255E-2</v>
      </c>
      <c r="V30" s="34">
        <f t="shared" si="8"/>
        <v>7.1534140739645383E-2</v>
      </c>
      <c r="W30" s="34">
        <f t="shared" si="8"/>
        <v>7.2904467420998653E-2</v>
      </c>
      <c r="X30" s="34">
        <f t="shared" si="8"/>
        <v>7.4287417869570313E-2</v>
      </c>
      <c r="Y30" s="34">
        <f t="shared" si="8"/>
        <v>7.5682680485299678E-2</v>
      </c>
      <c r="Z30" s="34">
        <f t="shared" si="8"/>
        <v>7.7089942507826262E-2</v>
      </c>
      <c r="AA30" s="34">
        <f t="shared" si="8"/>
        <v>7.85088905220893E-2</v>
      </c>
      <c r="AB30" s="34">
        <f t="shared" si="8"/>
        <v>7.9939210946491229E-2</v>
      </c>
    </row>
    <row r="31" spans="1:28" ht="21" x14ac:dyDescent="0.35">
      <c r="A31" s="40"/>
    </row>
    <row r="32" spans="1:28" ht="21" x14ac:dyDescent="0.35">
      <c r="A32" s="40"/>
    </row>
    <row r="33" spans="1:1" x14ac:dyDescent="0.35">
      <c r="A33" s="38"/>
    </row>
  </sheetData>
  <mergeCells count="12">
    <mergeCell ref="A4:D4"/>
    <mergeCell ref="E4:H4"/>
    <mergeCell ref="A5:D5"/>
    <mergeCell ref="E5:H5"/>
    <mergeCell ref="A6:D6"/>
    <mergeCell ref="E6:H6"/>
    <mergeCell ref="B14:C30"/>
    <mergeCell ref="A8:D8"/>
    <mergeCell ref="A9:D9"/>
    <mergeCell ref="A10:D10"/>
    <mergeCell ref="A11:D11"/>
    <mergeCell ref="A12:D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099A-F366-4501-A841-59BEF8284B42}">
  <dimension ref="D6:H15"/>
  <sheetViews>
    <sheetView tabSelected="1" workbookViewId="0">
      <selection activeCell="E26" sqref="E26"/>
    </sheetView>
  </sheetViews>
  <sheetFormatPr baseColWidth="10" defaultColWidth="11.453125" defaultRowHeight="14.5" x14ac:dyDescent="0.35"/>
  <cols>
    <col min="4" max="4" width="18.81640625" bestFit="1" customWidth="1"/>
    <col min="5" max="5" width="27.453125" customWidth="1"/>
    <col min="7" max="7" width="13.1796875" bestFit="1" customWidth="1"/>
    <col min="8" max="8" width="12.7265625" bestFit="1" customWidth="1"/>
  </cols>
  <sheetData>
    <row r="6" spans="4:8" x14ac:dyDescent="0.35">
      <c r="D6" s="8" t="s">
        <v>129</v>
      </c>
      <c r="E6" s="90"/>
    </row>
    <row r="7" spans="4:8" x14ac:dyDescent="0.35">
      <c r="D7" s="8" t="s">
        <v>56</v>
      </c>
      <c r="E7" s="89"/>
    </row>
    <row r="8" spans="4:8" x14ac:dyDescent="0.35">
      <c r="D8" s="8" t="s">
        <v>132</v>
      </c>
      <c r="E8" s="90"/>
      <c r="G8" s="93"/>
      <c r="H8" s="94"/>
    </row>
    <row r="9" spans="4:8" x14ac:dyDescent="0.35">
      <c r="D9" s="8" t="s">
        <v>130</v>
      </c>
      <c r="E9" s="91"/>
      <c r="G9" s="95"/>
      <c r="H9" s="93"/>
    </row>
    <row r="10" spans="4:8" x14ac:dyDescent="0.35">
      <c r="D10" s="8" t="s">
        <v>134</v>
      </c>
      <c r="E10" s="92"/>
    </row>
    <row r="11" spans="4:8" x14ac:dyDescent="0.35">
      <c r="D11" s="8" t="s">
        <v>131</v>
      </c>
      <c r="E11" s="91"/>
    </row>
    <row r="12" spans="4:8" x14ac:dyDescent="0.35">
      <c r="D12" s="8" t="s">
        <v>133</v>
      </c>
      <c r="E12" s="90"/>
    </row>
    <row r="14" spans="4:8" x14ac:dyDescent="0.35">
      <c r="D14" s="8" t="s">
        <v>55</v>
      </c>
      <c r="E14" s="97"/>
    </row>
    <row r="15" spans="4:8" x14ac:dyDescent="0.35">
      <c r="D15" s="96" t="s">
        <v>135</v>
      </c>
      <c r="E15" s="9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60908-A303-4B7D-9404-9D020E26ACE3}">
  <dimension ref="A1:R66"/>
  <sheetViews>
    <sheetView topLeftCell="A22" zoomScale="90" zoomScaleNormal="90" workbookViewId="0">
      <selection activeCell="G64" sqref="G63:G64"/>
    </sheetView>
  </sheetViews>
  <sheetFormatPr baseColWidth="10" defaultColWidth="11.453125" defaultRowHeight="14.5" x14ac:dyDescent="0.35"/>
  <cols>
    <col min="4" max="4" width="16.26953125" customWidth="1"/>
    <col min="6" max="6" width="12.54296875" customWidth="1"/>
    <col min="7" max="7" width="21.453125" bestFit="1" customWidth="1"/>
    <col min="11" max="11" width="16" customWidth="1"/>
    <col min="12" max="12" width="11.453125" bestFit="1" customWidth="1"/>
    <col min="13" max="13" width="12.54296875" bestFit="1" customWidth="1"/>
    <col min="14" max="14" width="18.1796875" bestFit="1" customWidth="1"/>
    <col min="16" max="16" width="12.81640625" bestFit="1" customWidth="1"/>
  </cols>
  <sheetData>
    <row r="1" spans="1:13" ht="18" x14ac:dyDescent="0.4">
      <c r="A1" s="149" t="s">
        <v>101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42"/>
    </row>
    <row r="2" spans="1:13" ht="109.5" customHeight="1" x14ac:dyDescent="0.35">
      <c r="A2" s="44" t="s">
        <v>87</v>
      </c>
      <c r="B2" s="44" t="s">
        <v>98</v>
      </c>
      <c r="C2" s="44" t="s">
        <v>88</v>
      </c>
      <c r="D2" s="44" t="s">
        <v>89</v>
      </c>
      <c r="E2" s="44" t="s">
        <v>90</v>
      </c>
      <c r="F2" s="44" t="s">
        <v>91</v>
      </c>
      <c r="G2" s="44" t="s">
        <v>15</v>
      </c>
      <c r="H2" s="44" t="s">
        <v>92</v>
      </c>
      <c r="I2" s="44" t="s">
        <v>93</v>
      </c>
      <c r="J2" s="44" t="s">
        <v>94</v>
      </c>
      <c r="K2" s="44" t="s">
        <v>95</v>
      </c>
      <c r="L2" s="44" t="s">
        <v>99</v>
      </c>
      <c r="M2" s="44" t="s">
        <v>96</v>
      </c>
    </row>
    <row r="3" spans="1:13" ht="15.5" x14ac:dyDescent="0.35">
      <c r="A3" s="45"/>
      <c r="B3" s="69">
        <v>3.5</v>
      </c>
      <c r="C3" s="70"/>
      <c r="D3" s="70"/>
      <c r="E3" s="70"/>
      <c r="F3" s="70"/>
      <c r="G3" s="70"/>
      <c r="H3" s="70"/>
      <c r="I3" s="70"/>
      <c r="J3" s="70"/>
      <c r="K3" s="71"/>
      <c r="L3" s="71"/>
      <c r="M3" s="46">
        <f>L3*K3</f>
        <v>0</v>
      </c>
    </row>
    <row r="4" spans="1:13" ht="15.5" x14ac:dyDescent="0.35">
      <c r="A4" s="45"/>
      <c r="B4" s="69">
        <v>3.5</v>
      </c>
      <c r="C4" s="70"/>
      <c r="D4" s="70"/>
      <c r="E4" s="70"/>
      <c r="F4" s="70"/>
      <c r="G4" s="70"/>
      <c r="H4" s="70"/>
      <c r="I4" s="70"/>
      <c r="J4" s="70"/>
      <c r="K4" s="71"/>
      <c r="L4" s="71"/>
      <c r="M4" s="46">
        <f t="shared" ref="M4:M14" si="0">L4*K4</f>
        <v>0</v>
      </c>
    </row>
    <row r="5" spans="1:13" ht="15.5" x14ac:dyDescent="0.35">
      <c r="A5" s="45"/>
      <c r="B5" s="69">
        <v>3.5</v>
      </c>
      <c r="C5" s="70"/>
      <c r="D5" s="70"/>
      <c r="E5" s="70"/>
      <c r="F5" s="70"/>
      <c r="G5" s="70"/>
      <c r="H5" s="70"/>
      <c r="I5" s="70"/>
      <c r="J5" s="70"/>
      <c r="K5" s="71"/>
      <c r="L5" s="71"/>
      <c r="M5" s="46">
        <f t="shared" si="0"/>
        <v>0</v>
      </c>
    </row>
    <row r="6" spans="1:13" ht="15.5" x14ac:dyDescent="0.35">
      <c r="A6" s="45"/>
      <c r="B6" s="69">
        <v>3.5</v>
      </c>
      <c r="C6" s="70"/>
      <c r="D6" s="70"/>
      <c r="E6" s="70"/>
      <c r="F6" s="70"/>
      <c r="G6" s="70"/>
      <c r="H6" s="70"/>
      <c r="I6" s="70"/>
      <c r="J6" s="70"/>
      <c r="K6" s="71"/>
      <c r="L6" s="71"/>
      <c r="M6" s="46">
        <f t="shared" si="0"/>
        <v>0</v>
      </c>
    </row>
    <row r="7" spans="1:13" ht="15.5" x14ac:dyDescent="0.35">
      <c r="A7" s="45"/>
      <c r="B7" s="69">
        <v>4.5</v>
      </c>
      <c r="C7" s="70"/>
      <c r="D7" s="70"/>
      <c r="E7" s="70"/>
      <c r="F7" s="70"/>
      <c r="G7" s="70"/>
      <c r="H7" s="70"/>
      <c r="I7" s="70"/>
      <c r="J7" s="70"/>
      <c r="K7" s="71"/>
      <c r="L7" s="71"/>
      <c r="M7" s="46">
        <f t="shared" si="0"/>
        <v>0</v>
      </c>
    </row>
    <row r="8" spans="1:13" ht="15.5" x14ac:dyDescent="0.35">
      <c r="A8" s="45"/>
      <c r="B8" s="69">
        <v>4.5</v>
      </c>
      <c r="C8" s="70"/>
      <c r="D8" s="70"/>
      <c r="E8" s="70"/>
      <c r="F8" s="70"/>
      <c r="G8" s="70"/>
      <c r="H8" s="70"/>
      <c r="I8" s="70"/>
      <c r="J8" s="70"/>
      <c r="K8" s="71"/>
      <c r="L8" s="71"/>
      <c r="M8" s="46">
        <f t="shared" si="0"/>
        <v>0</v>
      </c>
    </row>
    <row r="9" spans="1:13" ht="15.5" x14ac:dyDescent="0.35">
      <c r="A9" s="45"/>
      <c r="B9" s="69">
        <v>4.5</v>
      </c>
      <c r="C9" s="70"/>
      <c r="D9" s="70"/>
      <c r="E9" s="70"/>
      <c r="F9" s="70"/>
      <c r="G9" s="70"/>
      <c r="H9" s="70"/>
      <c r="I9" s="70"/>
      <c r="J9" s="70"/>
      <c r="K9" s="71"/>
      <c r="L9" s="71"/>
      <c r="M9" s="46">
        <f t="shared" si="0"/>
        <v>0</v>
      </c>
    </row>
    <row r="10" spans="1:13" ht="15.5" x14ac:dyDescent="0.35">
      <c r="A10" s="45"/>
      <c r="B10" s="69">
        <v>4.5</v>
      </c>
      <c r="C10" s="70"/>
      <c r="D10" s="70"/>
      <c r="E10" s="70"/>
      <c r="F10" s="70"/>
      <c r="G10" s="70"/>
      <c r="H10" s="70"/>
      <c r="I10" s="70"/>
      <c r="J10" s="70"/>
      <c r="K10" s="71"/>
      <c r="L10" s="71"/>
      <c r="M10" s="46">
        <f t="shared" si="0"/>
        <v>0</v>
      </c>
    </row>
    <row r="11" spans="1:13" ht="15.5" x14ac:dyDescent="0.35">
      <c r="A11" s="45"/>
      <c r="B11" s="69">
        <v>5.5</v>
      </c>
      <c r="C11" s="70"/>
      <c r="D11" s="70"/>
      <c r="E11" s="70"/>
      <c r="F11" s="70"/>
      <c r="G11" s="70"/>
      <c r="H11" s="70"/>
      <c r="I11" s="70"/>
      <c r="J11" s="70"/>
      <c r="K11" s="71"/>
      <c r="L11" s="71"/>
      <c r="M11" s="46">
        <f t="shared" si="0"/>
        <v>0</v>
      </c>
    </row>
    <row r="12" spans="1:13" ht="15.5" x14ac:dyDescent="0.35">
      <c r="A12" s="45"/>
      <c r="B12" s="69">
        <v>5.5</v>
      </c>
      <c r="C12" s="70"/>
      <c r="D12" s="70"/>
      <c r="E12" s="70"/>
      <c r="F12" s="70"/>
      <c r="G12" s="70"/>
      <c r="H12" s="70"/>
      <c r="I12" s="70"/>
      <c r="J12" s="70"/>
      <c r="K12" s="71"/>
      <c r="L12" s="71"/>
      <c r="M12" s="46">
        <f t="shared" si="0"/>
        <v>0</v>
      </c>
    </row>
    <row r="13" spans="1:13" ht="15.5" x14ac:dyDescent="0.35">
      <c r="A13" s="45"/>
      <c r="B13" s="69">
        <v>5.5</v>
      </c>
      <c r="C13" s="70"/>
      <c r="D13" s="70"/>
      <c r="E13" s="70"/>
      <c r="F13" s="70"/>
      <c r="G13" s="70"/>
      <c r="H13" s="70"/>
      <c r="I13" s="70"/>
      <c r="J13" s="70"/>
      <c r="K13" s="71"/>
      <c r="L13" s="71"/>
      <c r="M13" s="46">
        <f t="shared" si="0"/>
        <v>0</v>
      </c>
    </row>
    <row r="14" spans="1:13" ht="15.5" x14ac:dyDescent="0.35">
      <c r="A14" s="45"/>
      <c r="B14" s="69">
        <v>5.5</v>
      </c>
      <c r="C14" s="70"/>
      <c r="D14" s="70"/>
      <c r="E14" s="70"/>
      <c r="F14" s="70"/>
      <c r="G14" s="70"/>
      <c r="H14" s="70"/>
      <c r="I14" s="70"/>
      <c r="J14" s="70"/>
      <c r="K14" s="71"/>
      <c r="L14" s="71"/>
      <c r="M14" s="46">
        <f t="shared" si="0"/>
        <v>0</v>
      </c>
    </row>
    <row r="15" spans="1:13" ht="15.5" x14ac:dyDescent="0.35">
      <c r="A15" s="48" t="s">
        <v>97</v>
      </c>
      <c r="B15" s="49"/>
      <c r="C15" s="50">
        <f>COUNTA(C3:C14)</f>
        <v>0</v>
      </c>
      <c r="D15" s="50">
        <f>COUNTA(D3:D14)</f>
        <v>0</v>
      </c>
      <c r="E15" s="50">
        <f>COUNTA(E3:E14)</f>
        <v>0</v>
      </c>
      <c r="F15" s="50">
        <f>COUNTA(F3:F14)</f>
        <v>0</v>
      </c>
      <c r="G15" s="50">
        <f>COUNTA(G3:G14)</f>
        <v>0</v>
      </c>
      <c r="H15" s="50">
        <f>SUM(H3:H14)</f>
        <v>0</v>
      </c>
      <c r="I15" s="50">
        <f>COUNTA(I3:I14)</f>
        <v>0</v>
      </c>
      <c r="J15" s="50">
        <f>COUNTA(J3:J14)</f>
        <v>0</v>
      </c>
      <c r="K15" s="51">
        <f>SUM(K3:K14)</f>
        <v>0</v>
      </c>
      <c r="L15" s="52">
        <f>SUM(L3:L14)</f>
        <v>0</v>
      </c>
      <c r="M15" s="53">
        <f>AVERAGE(M3:M14)</f>
        <v>0</v>
      </c>
    </row>
    <row r="17" spans="1:13" ht="18" x14ac:dyDescent="0.4">
      <c r="A17" s="149" t="s">
        <v>100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42"/>
    </row>
    <row r="18" spans="1:13" ht="109.5" customHeight="1" x14ac:dyDescent="0.35">
      <c r="A18" s="44" t="s">
        <v>87</v>
      </c>
      <c r="B18" s="44" t="s">
        <v>98</v>
      </c>
      <c r="C18" s="44" t="s">
        <v>88</v>
      </c>
      <c r="D18" s="44" t="s">
        <v>89</v>
      </c>
      <c r="E18" s="44" t="s">
        <v>90</v>
      </c>
      <c r="F18" s="44" t="s">
        <v>91</v>
      </c>
      <c r="G18" s="44" t="s">
        <v>15</v>
      </c>
      <c r="H18" s="44" t="s">
        <v>92</v>
      </c>
      <c r="I18" s="44" t="s">
        <v>93</v>
      </c>
      <c r="J18" s="44" t="s">
        <v>94</v>
      </c>
      <c r="K18" s="44" t="s">
        <v>95</v>
      </c>
      <c r="L18" s="44" t="s">
        <v>99</v>
      </c>
      <c r="M18" s="44" t="s">
        <v>96</v>
      </c>
    </row>
    <row r="19" spans="1:13" ht="15.5" x14ac:dyDescent="0.35">
      <c r="A19" s="45"/>
      <c r="B19" s="69">
        <v>3.5</v>
      </c>
      <c r="C19" s="70"/>
      <c r="D19" s="70"/>
      <c r="E19" s="70"/>
      <c r="F19" s="70"/>
      <c r="G19" s="70"/>
      <c r="H19" s="70"/>
      <c r="I19" s="70"/>
      <c r="J19" s="70"/>
      <c r="K19" s="71"/>
      <c r="L19" s="71"/>
      <c r="M19" s="46">
        <f>L19*K19</f>
        <v>0</v>
      </c>
    </row>
    <row r="20" spans="1:13" ht="15.5" x14ac:dyDescent="0.35">
      <c r="A20" s="45"/>
      <c r="B20" s="69">
        <v>3.5</v>
      </c>
      <c r="C20" s="70"/>
      <c r="D20" s="70"/>
      <c r="E20" s="70"/>
      <c r="F20" s="70"/>
      <c r="G20" s="70"/>
      <c r="H20" s="70"/>
      <c r="I20" s="70"/>
      <c r="J20" s="70"/>
      <c r="K20" s="71"/>
      <c r="L20" s="71"/>
      <c r="M20" s="46">
        <f t="shared" ref="M20:M30" si="1">L20*K20</f>
        <v>0</v>
      </c>
    </row>
    <row r="21" spans="1:13" ht="15.5" x14ac:dyDescent="0.35">
      <c r="A21" s="45"/>
      <c r="B21" s="69">
        <v>3.5</v>
      </c>
      <c r="C21" s="70"/>
      <c r="D21" s="70"/>
      <c r="E21" s="70"/>
      <c r="F21" s="70"/>
      <c r="G21" s="70"/>
      <c r="H21" s="70"/>
      <c r="I21" s="70"/>
      <c r="J21" s="70"/>
      <c r="K21" s="71"/>
      <c r="L21" s="71"/>
      <c r="M21" s="46">
        <f t="shared" si="1"/>
        <v>0</v>
      </c>
    </row>
    <row r="22" spans="1:13" ht="15.5" x14ac:dyDescent="0.35">
      <c r="A22" s="45"/>
      <c r="B22" s="69">
        <v>3.5</v>
      </c>
      <c r="C22" s="70"/>
      <c r="D22" s="70"/>
      <c r="E22" s="70"/>
      <c r="F22" s="70"/>
      <c r="G22" s="70"/>
      <c r="H22" s="70"/>
      <c r="I22" s="70"/>
      <c r="J22" s="70"/>
      <c r="K22" s="71"/>
      <c r="L22" s="71"/>
      <c r="M22" s="46">
        <f t="shared" si="1"/>
        <v>0</v>
      </c>
    </row>
    <row r="23" spans="1:13" ht="15.5" x14ac:dyDescent="0.35">
      <c r="A23" s="45"/>
      <c r="B23" s="69">
        <v>4.5</v>
      </c>
      <c r="C23" s="70"/>
      <c r="D23" s="70"/>
      <c r="E23" s="70"/>
      <c r="F23" s="70"/>
      <c r="G23" s="70"/>
      <c r="H23" s="70"/>
      <c r="I23" s="70"/>
      <c r="J23" s="70"/>
      <c r="K23" s="71"/>
      <c r="L23" s="71"/>
      <c r="M23" s="46">
        <f>L23*K23</f>
        <v>0</v>
      </c>
    </row>
    <row r="24" spans="1:13" ht="15.5" x14ac:dyDescent="0.35">
      <c r="A24" s="45"/>
      <c r="B24" s="69">
        <v>4.5</v>
      </c>
      <c r="C24" s="70"/>
      <c r="D24" s="70"/>
      <c r="E24" s="70"/>
      <c r="F24" s="70"/>
      <c r="G24" s="70"/>
      <c r="H24" s="70"/>
      <c r="I24" s="70"/>
      <c r="J24" s="70"/>
      <c r="K24" s="71"/>
      <c r="L24" s="71"/>
      <c r="M24" s="46">
        <f>L24*K24</f>
        <v>0</v>
      </c>
    </row>
    <row r="25" spans="1:13" ht="15.5" x14ac:dyDescent="0.35">
      <c r="A25" s="45"/>
      <c r="B25" s="69">
        <v>4.5</v>
      </c>
      <c r="C25" s="70"/>
      <c r="D25" s="70"/>
      <c r="E25" s="70"/>
      <c r="F25" s="70"/>
      <c r="G25" s="70"/>
      <c r="H25" s="70"/>
      <c r="I25" s="70"/>
      <c r="J25" s="70"/>
      <c r="K25" s="71"/>
      <c r="L25" s="71"/>
      <c r="M25" s="46">
        <f t="shared" si="1"/>
        <v>0</v>
      </c>
    </row>
    <row r="26" spans="1:13" ht="15.5" x14ac:dyDescent="0.35">
      <c r="A26" s="45"/>
      <c r="B26" s="69">
        <v>4.5</v>
      </c>
      <c r="C26" s="70"/>
      <c r="D26" s="70"/>
      <c r="E26" s="70"/>
      <c r="F26" s="70"/>
      <c r="G26" s="70"/>
      <c r="H26" s="70"/>
      <c r="I26" s="70"/>
      <c r="J26" s="70"/>
      <c r="K26" s="71"/>
      <c r="L26" s="71"/>
      <c r="M26" s="46">
        <f t="shared" si="1"/>
        <v>0</v>
      </c>
    </row>
    <row r="27" spans="1:13" ht="15.5" x14ac:dyDescent="0.35">
      <c r="A27" s="45"/>
      <c r="B27" s="69">
        <v>5.5</v>
      </c>
      <c r="C27" s="70"/>
      <c r="D27" s="70"/>
      <c r="E27" s="70"/>
      <c r="F27" s="70"/>
      <c r="G27" s="70"/>
      <c r="H27" s="70"/>
      <c r="I27" s="70"/>
      <c r="J27" s="70"/>
      <c r="K27" s="71"/>
      <c r="L27" s="71"/>
      <c r="M27" s="46">
        <f t="shared" si="1"/>
        <v>0</v>
      </c>
    </row>
    <row r="28" spans="1:13" ht="15.5" x14ac:dyDescent="0.35">
      <c r="A28" s="45"/>
      <c r="B28" s="69">
        <v>5.5</v>
      </c>
      <c r="C28" s="70"/>
      <c r="D28" s="70"/>
      <c r="E28" s="70"/>
      <c r="F28" s="70"/>
      <c r="G28" s="70"/>
      <c r="H28" s="70"/>
      <c r="I28" s="70"/>
      <c r="J28" s="70"/>
      <c r="K28" s="71"/>
      <c r="L28" s="71"/>
      <c r="M28" s="46">
        <f t="shared" si="1"/>
        <v>0</v>
      </c>
    </row>
    <row r="29" spans="1:13" ht="15.5" x14ac:dyDescent="0.35">
      <c r="A29" s="45"/>
      <c r="B29" s="69">
        <v>5.5</v>
      </c>
      <c r="C29" s="70"/>
      <c r="D29" s="70"/>
      <c r="E29" s="70"/>
      <c r="F29" s="70"/>
      <c r="G29" s="70"/>
      <c r="H29" s="70"/>
      <c r="I29" s="70"/>
      <c r="J29" s="70"/>
      <c r="K29" s="71"/>
      <c r="L29" s="71"/>
      <c r="M29" s="46">
        <f t="shared" si="1"/>
        <v>0</v>
      </c>
    </row>
    <row r="30" spans="1:13" ht="15.5" x14ac:dyDescent="0.35">
      <c r="A30" s="45"/>
      <c r="B30" s="69">
        <v>5.5</v>
      </c>
      <c r="C30" s="70"/>
      <c r="D30" s="70"/>
      <c r="E30" s="70"/>
      <c r="F30" s="70"/>
      <c r="G30" s="70"/>
      <c r="H30" s="70"/>
      <c r="I30" s="70"/>
      <c r="J30" s="70"/>
      <c r="K30" s="71"/>
      <c r="L30" s="71"/>
      <c r="M30" s="46">
        <f t="shared" si="1"/>
        <v>0</v>
      </c>
    </row>
    <row r="31" spans="1:13" ht="15.5" x14ac:dyDescent="0.35">
      <c r="A31" s="48" t="s">
        <v>97</v>
      </c>
      <c r="B31" s="49"/>
      <c r="C31" s="50">
        <f>COUNTA(C19:C30)</f>
        <v>0</v>
      </c>
      <c r="D31" s="50">
        <f>COUNTA(D19:D30)</f>
        <v>0</v>
      </c>
      <c r="E31" s="50">
        <f>COUNTA(E19:E30)</f>
        <v>0</v>
      </c>
      <c r="F31" s="50">
        <f>COUNTA(F19:F30)</f>
        <v>0</v>
      </c>
      <c r="G31" s="50">
        <f>COUNTA(G19:G30)</f>
        <v>0</v>
      </c>
      <c r="H31" s="50">
        <f>SUM(H19:H30)</f>
        <v>0</v>
      </c>
      <c r="I31" s="50">
        <f>COUNTA(I19:I30)</f>
        <v>0</v>
      </c>
      <c r="J31" s="50">
        <f>COUNTA(J19:J30)</f>
        <v>0</v>
      </c>
      <c r="K31" s="51">
        <f>SUM(K19:K30)</f>
        <v>0</v>
      </c>
      <c r="L31" s="52"/>
      <c r="M31" s="53">
        <f>AVERAGE(M19:M30)</f>
        <v>0</v>
      </c>
    </row>
    <row r="33" spans="2:14" ht="19" thickBot="1" x14ac:dyDescent="0.5">
      <c r="B33" s="176" t="str">
        <f>A1</f>
        <v>ACTUEL</v>
      </c>
      <c r="C33" s="176"/>
      <c r="D33" s="176"/>
      <c r="E33" s="176"/>
      <c r="F33" s="176"/>
      <c r="G33" s="176"/>
      <c r="H33" s="68"/>
      <c r="I33" s="176" t="str">
        <f>A17</f>
        <v>POTENTIEL</v>
      </c>
      <c r="J33" s="176"/>
      <c r="K33" s="176"/>
      <c r="L33" s="176"/>
      <c r="M33" s="176"/>
      <c r="N33" s="176"/>
    </row>
    <row r="34" spans="2:14" ht="15.5" x14ac:dyDescent="0.35">
      <c r="B34" s="152" t="s">
        <v>102</v>
      </c>
      <c r="C34" s="153"/>
      <c r="D34" s="153"/>
      <c r="E34" s="153"/>
      <c r="F34" s="154"/>
      <c r="G34" s="54"/>
      <c r="H34" s="47"/>
      <c r="I34" s="152" t="s">
        <v>102</v>
      </c>
      <c r="J34" s="153"/>
      <c r="K34" s="153"/>
      <c r="L34" s="153"/>
      <c r="M34" s="154"/>
      <c r="N34" s="54"/>
    </row>
    <row r="35" spans="2:14" ht="15.5" x14ac:dyDescent="0.35">
      <c r="B35" s="155" t="s">
        <v>103</v>
      </c>
      <c r="C35" s="156"/>
      <c r="D35" s="156"/>
      <c r="E35" s="156"/>
      <c r="F35" s="157"/>
      <c r="G35" s="55"/>
      <c r="H35" s="47"/>
      <c r="I35" s="155" t="s">
        <v>103</v>
      </c>
      <c r="J35" s="156"/>
      <c r="K35" s="156"/>
      <c r="L35" s="156"/>
      <c r="M35" s="157"/>
      <c r="N35" s="55"/>
    </row>
    <row r="36" spans="2:14" ht="15.5" x14ac:dyDescent="0.35">
      <c r="B36" s="158" t="s">
        <v>116</v>
      </c>
      <c r="C36" s="159"/>
      <c r="D36" s="159"/>
      <c r="E36" s="159"/>
      <c r="F36" s="159"/>
      <c r="G36" s="160"/>
      <c r="H36" s="47"/>
      <c r="I36" s="158" t="s">
        <v>116</v>
      </c>
      <c r="J36" s="159"/>
      <c r="K36" s="159"/>
      <c r="L36" s="159"/>
      <c r="M36" s="159"/>
      <c r="N36" s="160"/>
    </row>
    <row r="37" spans="2:14" ht="15.5" x14ac:dyDescent="0.35">
      <c r="B37" s="158"/>
      <c r="C37" s="159"/>
      <c r="D37" s="159"/>
      <c r="E37" s="159"/>
      <c r="F37" s="159"/>
      <c r="G37" s="160"/>
      <c r="H37" s="47"/>
      <c r="I37" s="158"/>
      <c r="J37" s="159"/>
      <c r="K37" s="159"/>
      <c r="L37" s="159"/>
      <c r="M37" s="159"/>
      <c r="N37" s="160"/>
    </row>
    <row r="38" spans="2:14" ht="15.5" x14ac:dyDescent="0.35">
      <c r="B38" s="161" t="s">
        <v>104</v>
      </c>
      <c r="C38" s="162"/>
      <c r="D38" s="162"/>
      <c r="E38" s="162"/>
      <c r="F38" s="162"/>
      <c r="G38" s="163"/>
      <c r="H38" s="47"/>
      <c r="I38" s="161" t="s">
        <v>104</v>
      </c>
      <c r="J38" s="162"/>
      <c r="K38" s="162"/>
      <c r="L38" s="162"/>
      <c r="M38" s="162"/>
      <c r="N38" s="163"/>
    </row>
    <row r="39" spans="2:14" ht="15.5" x14ac:dyDescent="0.35">
      <c r="B39" s="161"/>
      <c r="C39" s="162"/>
      <c r="D39" s="162"/>
      <c r="E39" s="162"/>
      <c r="F39" s="162"/>
      <c r="G39" s="163"/>
      <c r="H39" s="47"/>
      <c r="I39" s="161"/>
      <c r="J39" s="162"/>
      <c r="K39" s="162"/>
      <c r="L39" s="162"/>
      <c r="M39" s="162"/>
      <c r="N39" s="163"/>
    </row>
    <row r="40" spans="2:14" ht="15.5" x14ac:dyDescent="0.35">
      <c r="B40" s="150" t="s">
        <v>105</v>
      </c>
      <c r="C40" s="151"/>
      <c r="D40" s="151"/>
      <c r="E40" s="151"/>
      <c r="F40" s="151"/>
      <c r="G40" s="151"/>
      <c r="H40" s="47"/>
      <c r="I40" s="150" t="s">
        <v>105</v>
      </c>
      <c r="J40" s="151"/>
      <c r="K40" s="151"/>
      <c r="L40" s="151"/>
      <c r="M40" s="151"/>
      <c r="N40" s="151"/>
    </row>
    <row r="41" spans="2:14" ht="15.5" x14ac:dyDescent="0.35">
      <c r="B41" s="164" t="s">
        <v>106</v>
      </c>
      <c r="C41" s="165"/>
      <c r="D41" s="165"/>
      <c r="E41" s="72">
        <v>500</v>
      </c>
      <c r="F41" s="56" t="s">
        <v>107</v>
      </c>
      <c r="G41" s="57"/>
      <c r="H41" s="47"/>
      <c r="I41" s="164" t="s">
        <v>106</v>
      </c>
      <c r="J41" s="165"/>
      <c r="K41" s="165"/>
      <c r="L41" s="72">
        <v>500</v>
      </c>
      <c r="M41" s="56" t="s">
        <v>107</v>
      </c>
      <c r="N41" s="57"/>
    </row>
    <row r="42" spans="2:14" ht="15.5" x14ac:dyDescent="0.35">
      <c r="B42" s="164" t="s">
        <v>108</v>
      </c>
      <c r="C42" s="165"/>
      <c r="D42" s="165"/>
      <c r="E42" s="72">
        <v>300</v>
      </c>
      <c r="F42" s="56" t="s">
        <v>107</v>
      </c>
      <c r="G42" s="57"/>
      <c r="H42" s="43"/>
      <c r="I42" s="164" t="s">
        <v>108</v>
      </c>
      <c r="J42" s="165"/>
      <c r="K42" s="165"/>
      <c r="L42" s="72">
        <v>300</v>
      </c>
      <c r="M42" s="56" t="s">
        <v>107</v>
      </c>
      <c r="N42" s="57"/>
    </row>
    <row r="43" spans="2:14" ht="18.5" x14ac:dyDescent="0.65">
      <c r="B43" s="164" t="s">
        <v>125</v>
      </c>
      <c r="C43" s="165"/>
      <c r="D43" s="165"/>
      <c r="E43" s="166">
        <v>0.05</v>
      </c>
      <c r="F43" s="167"/>
      <c r="G43" s="57"/>
      <c r="H43" s="58"/>
      <c r="I43" s="164" t="s">
        <v>125</v>
      </c>
      <c r="J43" s="165"/>
      <c r="K43" s="165"/>
      <c r="L43" s="166">
        <v>0.05</v>
      </c>
      <c r="M43" s="167"/>
      <c r="N43" s="57"/>
    </row>
    <row r="44" spans="2:14" ht="15.5" x14ac:dyDescent="0.35">
      <c r="B44" s="164" t="s">
        <v>114</v>
      </c>
      <c r="C44" s="165"/>
      <c r="D44" s="165"/>
      <c r="E44" s="168"/>
      <c r="F44" s="169"/>
      <c r="G44" s="57"/>
      <c r="H44" s="59"/>
      <c r="I44" s="164" t="s">
        <v>115</v>
      </c>
      <c r="J44" s="165"/>
      <c r="K44" s="165"/>
      <c r="L44" s="168"/>
      <c r="M44" s="169"/>
      <c r="N44" s="57"/>
    </row>
    <row r="45" spans="2:14" ht="15.5" x14ac:dyDescent="0.35">
      <c r="B45" s="170" t="s">
        <v>109</v>
      </c>
      <c r="C45" s="171"/>
      <c r="D45" s="171"/>
      <c r="E45" s="171"/>
      <c r="F45" s="60"/>
      <c r="G45" s="73"/>
      <c r="H45" s="59"/>
      <c r="I45" s="170" t="s">
        <v>109</v>
      </c>
      <c r="J45" s="171"/>
      <c r="K45" s="171"/>
      <c r="L45" s="171"/>
      <c r="M45" s="60"/>
      <c r="N45" s="73"/>
    </row>
    <row r="46" spans="2:14" ht="15.5" x14ac:dyDescent="0.35">
      <c r="B46" s="170" t="s">
        <v>13</v>
      </c>
      <c r="C46" s="171"/>
      <c r="D46" s="171"/>
      <c r="E46" s="171"/>
      <c r="F46" s="61"/>
      <c r="G46" s="73"/>
      <c r="H46" s="62"/>
      <c r="I46" s="170" t="s">
        <v>13</v>
      </c>
      <c r="J46" s="171"/>
      <c r="K46" s="171"/>
      <c r="L46" s="171"/>
      <c r="M46" s="61"/>
      <c r="N46" s="73"/>
    </row>
    <row r="47" spans="2:14" ht="15.5" x14ac:dyDescent="0.35">
      <c r="B47" s="170" t="s">
        <v>15</v>
      </c>
      <c r="C47" s="171"/>
      <c r="D47" s="171"/>
      <c r="E47" s="171"/>
      <c r="F47" s="63"/>
      <c r="G47" s="73"/>
      <c r="H47" s="59"/>
      <c r="I47" s="170" t="s">
        <v>15</v>
      </c>
      <c r="J47" s="171"/>
      <c r="K47" s="171"/>
      <c r="L47" s="171"/>
      <c r="M47" s="63"/>
      <c r="N47" s="73"/>
    </row>
    <row r="48" spans="2:14" ht="15.5" x14ac:dyDescent="0.35">
      <c r="B48" s="170" t="s">
        <v>110</v>
      </c>
      <c r="C48" s="171"/>
      <c r="D48" s="171"/>
      <c r="E48" s="171"/>
      <c r="F48" s="60"/>
      <c r="G48" s="73"/>
      <c r="H48" s="59"/>
      <c r="I48" s="170" t="s">
        <v>110</v>
      </c>
      <c r="J48" s="171"/>
      <c r="K48" s="171"/>
      <c r="L48" s="171"/>
      <c r="M48" s="60"/>
      <c r="N48" s="73"/>
    </row>
    <row r="49" spans="2:18" ht="15.5" x14ac:dyDescent="0.35">
      <c r="B49" s="172" t="s">
        <v>111</v>
      </c>
      <c r="C49" s="173"/>
      <c r="D49" s="173"/>
      <c r="E49" s="173"/>
      <c r="F49" s="174"/>
      <c r="G49" s="64"/>
      <c r="H49" s="65"/>
      <c r="I49" s="172" t="s">
        <v>111</v>
      </c>
      <c r="J49" s="173"/>
      <c r="K49" s="173"/>
      <c r="L49" s="173"/>
      <c r="M49" s="174"/>
      <c r="N49" s="64"/>
    </row>
    <row r="50" spans="2:18" ht="15.5" x14ac:dyDescent="0.35">
      <c r="B50" s="177" t="s">
        <v>112</v>
      </c>
      <c r="C50" s="178"/>
      <c r="D50" s="178"/>
      <c r="E50" s="178"/>
      <c r="F50" s="178"/>
      <c r="G50" s="66"/>
      <c r="H50" s="42"/>
      <c r="I50" s="177" t="s">
        <v>112</v>
      </c>
      <c r="J50" s="178"/>
      <c r="K50" s="178"/>
      <c r="L50" s="178"/>
      <c r="M50" s="178"/>
      <c r="N50" s="66"/>
      <c r="O50" s="76"/>
    </row>
    <row r="51" spans="2:18" ht="15.5" x14ac:dyDescent="0.35">
      <c r="B51" s="172" t="s">
        <v>113</v>
      </c>
      <c r="C51" s="173"/>
      <c r="D51" s="173"/>
      <c r="E51" s="173"/>
      <c r="F51" s="174"/>
      <c r="G51" s="67"/>
      <c r="H51" s="42"/>
      <c r="I51" s="175" t="s">
        <v>113</v>
      </c>
      <c r="J51" s="175"/>
      <c r="K51" s="175"/>
      <c r="L51" s="175"/>
      <c r="M51" s="175"/>
      <c r="N51" s="67"/>
    </row>
    <row r="53" spans="2:18" ht="21" x14ac:dyDescent="0.5">
      <c r="B53" s="179" t="s">
        <v>117</v>
      </c>
      <c r="C53" s="179"/>
      <c r="D53" s="179"/>
      <c r="E53" s="179"/>
      <c r="F53" s="179"/>
      <c r="G53" s="77"/>
      <c r="H53" s="78"/>
      <c r="I53" s="179" t="s">
        <v>117</v>
      </c>
      <c r="J53" s="179"/>
      <c r="K53" s="179"/>
      <c r="L53" s="179"/>
      <c r="M53" s="179"/>
      <c r="N53" s="77"/>
    </row>
    <row r="54" spans="2:18" ht="21" x14ac:dyDescent="0.5">
      <c r="B54" s="179" t="s">
        <v>118</v>
      </c>
      <c r="C54" s="179"/>
      <c r="D54" s="179"/>
      <c r="E54" s="179"/>
      <c r="F54" s="179"/>
      <c r="G54" s="79"/>
      <c r="H54" s="78"/>
      <c r="I54" s="179" t="s">
        <v>118</v>
      </c>
      <c r="J54" s="179"/>
      <c r="K54" s="179"/>
      <c r="L54" s="179"/>
      <c r="M54" s="179"/>
      <c r="N54" s="85"/>
    </row>
    <row r="55" spans="2:18" ht="21" x14ac:dyDescent="0.5">
      <c r="B55" s="179" t="s">
        <v>126</v>
      </c>
      <c r="C55" s="179"/>
      <c r="D55" s="179"/>
      <c r="E55" s="179"/>
      <c r="F55" s="179"/>
      <c r="G55" s="77"/>
      <c r="H55" s="78"/>
      <c r="I55" s="179" t="s">
        <v>126</v>
      </c>
      <c r="J55" s="179"/>
      <c r="K55" s="179"/>
      <c r="L55" s="179"/>
      <c r="M55" s="179"/>
      <c r="N55" s="77"/>
    </row>
    <row r="56" spans="2:18" ht="21" x14ac:dyDescent="0.5">
      <c r="B56" s="183" t="s">
        <v>121</v>
      </c>
      <c r="C56" s="183"/>
      <c r="D56" s="183"/>
      <c r="E56" s="183"/>
      <c r="F56" s="183"/>
      <c r="G56" s="80"/>
      <c r="H56" s="78"/>
      <c r="I56" s="183" t="s">
        <v>121</v>
      </c>
      <c r="J56" s="183"/>
      <c r="K56" s="183"/>
      <c r="L56" s="183"/>
      <c r="M56" s="183"/>
      <c r="N56" s="80"/>
      <c r="P56" s="87" t="s">
        <v>127</v>
      </c>
    </row>
    <row r="57" spans="2:18" ht="21" x14ac:dyDescent="0.5">
      <c r="B57" s="179" t="s">
        <v>120</v>
      </c>
      <c r="C57" s="179"/>
      <c r="D57" s="179"/>
      <c r="E57" s="179"/>
      <c r="F57" s="179"/>
      <c r="G57" s="81"/>
      <c r="H57" s="78"/>
      <c r="I57" s="179" t="s">
        <v>120</v>
      </c>
      <c r="J57" s="179"/>
      <c r="K57" s="179"/>
      <c r="L57" s="179"/>
      <c r="M57" s="179"/>
      <c r="N57" s="81"/>
      <c r="P57" s="88">
        <f>(85%*N64)-G57</f>
        <v>0</v>
      </c>
      <c r="Q57" s="86"/>
      <c r="R57" s="86"/>
    </row>
    <row r="58" spans="2:18" ht="21" x14ac:dyDescent="0.5">
      <c r="B58" s="179" t="s">
        <v>119</v>
      </c>
      <c r="C58" s="179"/>
      <c r="D58" s="179"/>
      <c r="E58" s="179"/>
      <c r="F58" s="179"/>
      <c r="G58" s="82"/>
      <c r="H58" s="78"/>
      <c r="I58" s="179" t="s">
        <v>119</v>
      </c>
      <c r="J58" s="179"/>
      <c r="K58" s="179"/>
      <c r="L58" s="179"/>
      <c r="M58" s="179"/>
      <c r="N58" s="82"/>
    </row>
    <row r="59" spans="2:18" ht="21" x14ac:dyDescent="0.5">
      <c r="B59" s="180"/>
      <c r="C59" s="181"/>
      <c r="D59" s="181"/>
      <c r="E59" s="181"/>
      <c r="F59" s="181"/>
      <c r="G59" s="182"/>
      <c r="H59" s="78"/>
      <c r="I59" s="180"/>
      <c r="J59" s="181"/>
      <c r="K59" s="181"/>
      <c r="L59" s="181"/>
      <c r="M59" s="181"/>
      <c r="N59" s="182"/>
    </row>
    <row r="60" spans="2:18" ht="21" x14ac:dyDescent="0.5">
      <c r="B60" s="179" t="s">
        <v>58</v>
      </c>
      <c r="C60" s="179"/>
      <c r="D60" s="179"/>
      <c r="E60" s="179"/>
      <c r="F60" s="179"/>
      <c r="G60" s="84"/>
      <c r="H60" s="78"/>
      <c r="I60" s="179" t="s">
        <v>58</v>
      </c>
      <c r="J60" s="179"/>
      <c r="K60" s="179"/>
      <c r="L60" s="179"/>
      <c r="M60" s="179"/>
      <c r="N60" s="84"/>
    </row>
    <row r="61" spans="2:18" ht="21" x14ac:dyDescent="0.5">
      <c r="B61" s="179" t="s">
        <v>122</v>
      </c>
      <c r="C61" s="179"/>
      <c r="D61" s="179"/>
      <c r="E61" s="179"/>
      <c r="F61" s="179"/>
      <c r="G61" s="83"/>
      <c r="H61" s="78"/>
      <c r="I61" s="179" t="s">
        <v>122</v>
      </c>
      <c r="J61" s="179"/>
      <c r="K61" s="179"/>
      <c r="L61" s="179"/>
      <c r="M61" s="179"/>
      <c r="N61" s="83"/>
    </row>
    <row r="62" spans="2:18" ht="21" x14ac:dyDescent="0.5">
      <c r="B62" s="180"/>
      <c r="C62" s="181"/>
      <c r="D62" s="181"/>
      <c r="E62" s="181"/>
      <c r="F62" s="181"/>
      <c r="G62" s="182"/>
      <c r="H62" s="78"/>
      <c r="I62" s="180"/>
      <c r="J62" s="181"/>
      <c r="K62" s="181"/>
      <c r="L62" s="181"/>
      <c r="M62" s="181"/>
      <c r="N62" s="182"/>
    </row>
    <row r="63" spans="2:18" ht="21" x14ac:dyDescent="0.5">
      <c r="B63" s="179" t="s">
        <v>123</v>
      </c>
      <c r="C63" s="179"/>
      <c r="D63" s="179"/>
      <c r="E63" s="179"/>
      <c r="F63" s="179"/>
      <c r="G63" s="100"/>
      <c r="H63" s="78"/>
      <c r="I63" s="179" t="s">
        <v>123</v>
      </c>
      <c r="J63" s="179"/>
      <c r="K63" s="179"/>
      <c r="L63" s="179"/>
      <c r="M63" s="179"/>
      <c r="N63" s="100"/>
    </row>
    <row r="64" spans="2:18" ht="21" x14ac:dyDescent="0.5">
      <c r="B64" s="179" t="s">
        <v>124</v>
      </c>
      <c r="C64" s="179"/>
      <c r="D64" s="179"/>
      <c r="E64" s="179"/>
      <c r="F64" s="179"/>
      <c r="G64" s="85"/>
      <c r="H64" s="78"/>
      <c r="I64" s="179" t="s">
        <v>124</v>
      </c>
      <c r="J64" s="179"/>
      <c r="K64" s="179"/>
      <c r="L64" s="179"/>
      <c r="M64" s="179"/>
      <c r="N64" s="85"/>
    </row>
    <row r="66" spans="7:7" x14ac:dyDescent="0.35">
      <c r="G66" s="74"/>
    </row>
  </sheetData>
  <mergeCells count="68">
    <mergeCell ref="I60:M60"/>
    <mergeCell ref="I61:M61"/>
    <mergeCell ref="I62:N62"/>
    <mergeCell ref="I63:M63"/>
    <mergeCell ref="I64:M64"/>
    <mergeCell ref="B59:G59"/>
    <mergeCell ref="I53:M53"/>
    <mergeCell ref="I54:M54"/>
    <mergeCell ref="I55:M55"/>
    <mergeCell ref="I56:M56"/>
    <mergeCell ref="I57:M57"/>
    <mergeCell ref="I58:M58"/>
    <mergeCell ref="I59:N59"/>
    <mergeCell ref="B53:F53"/>
    <mergeCell ref="B54:F54"/>
    <mergeCell ref="B55:F55"/>
    <mergeCell ref="B56:F56"/>
    <mergeCell ref="B57:F57"/>
    <mergeCell ref="B58:F58"/>
    <mergeCell ref="B60:F60"/>
    <mergeCell ref="B61:F61"/>
    <mergeCell ref="B63:F63"/>
    <mergeCell ref="B64:F64"/>
    <mergeCell ref="B62:G62"/>
    <mergeCell ref="B51:F51"/>
    <mergeCell ref="I51:M51"/>
    <mergeCell ref="B33:G33"/>
    <mergeCell ref="I33:N33"/>
    <mergeCell ref="B48:E48"/>
    <mergeCell ref="I48:L48"/>
    <mergeCell ref="B49:F49"/>
    <mergeCell ref="I49:M49"/>
    <mergeCell ref="B50:F50"/>
    <mergeCell ref="I50:M50"/>
    <mergeCell ref="B46:E46"/>
    <mergeCell ref="I46:L46"/>
    <mergeCell ref="B47:E47"/>
    <mergeCell ref="I47:L47"/>
    <mergeCell ref="L43:M43"/>
    <mergeCell ref="B44:D44"/>
    <mergeCell ref="E44:F44"/>
    <mergeCell ref="I44:K44"/>
    <mergeCell ref="L44:M44"/>
    <mergeCell ref="B45:E45"/>
    <mergeCell ref="I45:L45"/>
    <mergeCell ref="B41:D41"/>
    <mergeCell ref="I41:K41"/>
    <mergeCell ref="B42:D42"/>
    <mergeCell ref="I42:K42"/>
    <mergeCell ref="B43:D43"/>
    <mergeCell ref="E43:F43"/>
    <mergeCell ref="I43:K43"/>
    <mergeCell ref="A1:L1"/>
    <mergeCell ref="A17:L17"/>
    <mergeCell ref="B40:G40"/>
    <mergeCell ref="I40:N40"/>
    <mergeCell ref="B34:F34"/>
    <mergeCell ref="I34:M34"/>
    <mergeCell ref="B35:F35"/>
    <mergeCell ref="I35:M35"/>
    <mergeCell ref="B36:F37"/>
    <mergeCell ref="G36:G37"/>
    <mergeCell ref="I36:M37"/>
    <mergeCell ref="N36:N37"/>
    <mergeCell ref="B38:F39"/>
    <mergeCell ref="G38:G39"/>
    <mergeCell ref="I38:M39"/>
    <mergeCell ref="N38:N3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B9B61-34B8-4D07-9387-39492A502DE6}">
  <dimension ref="B3:C10"/>
  <sheetViews>
    <sheetView workbookViewId="0">
      <selection activeCell="E20" sqref="E20"/>
    </sheetView>
  </sheetViews>
  <sheetFormatPr baseColWidth="10" defaultColWidth="11.453125" defaultRowHeight="14.5" x14ac:dyDescent="0.35"/>
  <cols>
    <col min="2" max="2" width="17.7265625" bestFit="1" customWidth="1"/>
    <col min="3" max="3" width="12.7265625" bestFit="1" customWidth="1"/>
  </cols>
  <sheetData>
    <row r="3" spans="2:3" x14ac:dyDescent="0.35">
      <c r="B3" t="s">
        <v>138</v>
      </c>
      <c r="C3" s="99"/>
    </row>
    <row r="4" spans="2:3" x14ac:dyDescent="0.35">
      <c r="B4" t="s">
        <v>139</v>
      </c>
      <c r="C4" s="99"/>
    </row>
    <row r="6" spans="2:3" x14ac:dyDescent="0.35">
      <c r="B6" t="s">
        <v>127</v>
      </c>
      <c r="C6" s="102"/>
    </row>
    <row r="7" spans="2:3" x14ac:dyDescent="0.35">
      <c r="B7" t="s">
        <v>136</v>
      </c>
      <c r="C7" s="101"/>
    </row>
    <row r="8" spans="2:3" x14ac:dyDescent="0.35">
      <c r="B8" t="s">
        <v>137</v>
      </c>
      <c r="C8" s="101"/>
    </row>
    <row r="10" spans="2:3" x14ac:dyDescent="0.35">
      <c r="B10" t="s">
        <v>128</v>
      </c>
      <c r="C10" s="10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3B66-3264-4ED1-8699-BA7BB23184AD}">
  <dimension ref="D6:H12"/>
  <sheetViews>
    <sheetView workbookViewId="0">
      <selection activeCell="E6" sqref="E6:E12"/>
    </sheetView>
  </sheetViews>
  <sheetFormatPr baseColWidth="10" defaultColWidth="11.453125" defaultRowHeight="14.5" x14ac:dyDescent="0.35"/>
  <cols>
    <col min="4" max="4" width="18.81640625" bestFit="1" customWidth="1"/>
    <col min="5" max="5" width="27.453125" customWidth="1"/>
    <col min="7" max="7" width="13.1796875" bestFit="1" customWidth="1"/>
    <col min="8" max="8" width="12.7265625" bestFit="1" customWidth="1"/>
  </cols>
  <sheetData>
    <row r="6" spans="4:8" x14ac:dyDescent="0.35">
      <c r="D6" s="8" t="s">
        <v>129</v>
      </c>
      <c r="E6" s="90"/>
    </row>
    <row r="7" spans="4:8" x14ac:dyDescent="0.35">
      <c r="D7" s="8" t="s">
        <v>56</v>
      </c>
      <c r="E7" s="89"/>
    </row>
    <row r="8" spans="4:8" x14ac:dyDescent="0.35">
      <c r="D8" s="8" t="s">
        <v>132</v>
      </c>
      <c r="E8" s="90"/>
      <c r="G8" s="93"/>
      <c r="H8" s="94"/>
    </row>
    <row r="9" spans="4:8" x14ac:dyDescent="0.35">
      <c r="D9" s="8" t="s">
        <v>130</v>
      </c>
      <c r="E9" s="91"/>
      <c r="G9" s="95"/>
      <c r="H9" s="93"/>
    </row>
    <row r="10" spans="4:8" x14ac:dyDescent="0.35">
      <c r="D10" s="8" t="s">
        <v>134</v>
      </c>
      <c r="E10" s="92"/>
    </row>
    <row r="11" spans="4:8" x14ac:dyDescent="0.35">
      <c r="D11" s="8" t="s">
        <v>131</v>
      </c>
      <c r="E11" s="91"/>
    </row>
    <row r="12" spans="4:8" x14ac:dyDescent="0.35">
      <c r="D12" s="8" t="s">
        <v>133</v>
      </c>
      <c r="E12" s="9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3AC2-B33E-4DAC-88EE-6B99CE29CAAC}">
  <dimension ref="D6:H15"/>
  <sheetViews>
    <sheetView workbookViewId="0">
      <selection activeCell="E6" sqref="E6:E15"/>
    </sheetView>
  </sheetViews>
  <sheetFormatPr baseColWidth="10" defaultColWidth="11.453125" defaultRowHeight="14.5" x14ac:dyDescent="0.35"/>
  <cols>
    <col min="4" max="4" width="18.81640625" bestFit="1" customWidth="1"/>
    <col min="5" max="5" width="27.453125" customWidth="1"/>
    <col min="7" max="7" width="13.1796875" bestFit="1" customWidth="1"/>
    <col min="8" max="8" width="12.7265625" bestFit="1" customWidth="1"/>
  </cols>
  <sheetData>
    <row r="6" spans="4:8" x14ac:dyDescent="0.35">
      <c r="D6" s="8" t="s">
        <v>129</v>
      </c>
      <c r="E6" s="90"/>
    </row>
    <row r="7" spans="4:8" x14ac:dyDescent="0.35">
      <c r="D7" s="8" t="s">
        <v>56</v>
      </c>
      <c r="E7" s="89"/>
    </row>
    <row r="8" spans="4:8" x14ac:dyDescent="0.35">
      <c r="D8" s="8" t="s">
        <v>132</v>
      </c>
      <c r="E8" s="90"/>
      <c r="G8" s="93"/>
      <c r="H8" s="94"/>
    </row>
    <row r="9" spans="4:8" x14ac:dyDescent="0.35">
      <c r="D9" s="8" t="s">
        <v>130</v>
      </c>
      <c r="E9" s="91"/>
      <c r="G9" s="95"/>
      <c r="H9" s="93"/>
    </row>
    <row r="10" spans="4:8" x14ac:dyDescent="0.35">
      <c r="D10" s="8" t="s">
        <v>134</v>
      </c>
      <c r="E10" s="92"/>
    </row>
    <row r="11" spans="4:8" x14ac:dyDescent="0.35">
      <c r="D11" s="8" t="s">
        <v>131</v>
      </c>
      <c r="E11" s="91"/>
    </row>
    <row r="12" spans="4:8" x14ac:dyDescent="0.35">
      <c r="D12" s="8" t="s">
        <v>133</v>
      </c>
      <c r="E12" s="90"/>
    </row>
    <row r="14" spans="4:8" x14ac:dyDescent="0.35">
      <c r="D14" s="8" t="s">
        <v>140</v>
      </c>
      <c r="E14" s="75"/>
    </row>
    <row r="15" spans="4:8" x14ac:dyDescent="0.35">
      <c r="D15" s="8" t="s">
        <v>141</v>
      </c>
      <c r="E15" s="10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2C5F4C25F6474D80F4A651E59E1E4C" ma:contentTypeVersion="18" ma:contentTypeDescription="Create a new document." ma:contentTypeScope="" ma:versionID="57590edbe0afa1cada54e713ac9771c4">
  <xsd:schema xmlns:xsd="http://www.w3.org/2001/XMLSchema" xmlns:xs="http://www.w3.org/2001/XMLSchema" xmlns:p="http://schemas.microsoft.com/office/2006/metadata/properties" xmlns:ns2="7adca580-9bf6-46f2-b2dd-2172c93ed037" xmlns:ns3="08bbf0c4-5cce-42dc-bb7e-515bda272404" xmlns:ns4="db570efa-0be0-4226-bed1-fe339f46c9df" targetNamespace="http://schemas.microsoft.com/office/2006/metadata/properties" ma:root="true" ma:fieldsID="28d07b7a85014fa49ae4369200fc6f5e" ns2:_="" ns3:_="" ns4:_="">
    <xsd:import namespace="7adca580-9bf6-46f2-b2dd-2172c93ed037"/>
    <xsd:import namespace="08bbf0c4-5cce-42dc-bb7e-515bda272404"/>
    <xsd:import namespace="db570efa-0be0-4226-bed1-fe339f46c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4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ca580-9bf6-46f2-b2dd-2172c93ed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e06044b-b608-4235-92b0-b84da3ca4f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bf0c4-5cce-42dc-bb7e-515bda27240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70efa-0be0-4226-bed1-fe339f46c9d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cc60250-bb51-4039-b8c3-6f0d741e0d0f}" ma:internalName="TaxCatchAll" ma:showField="CatchAllData" ma:web="db570efa-0be0-4226-bed1-fe339f46c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570efa-0be0-4226-bed1-fe339f46c9df" xsi:nil="true"/>
    <lcf76f155ced4ddcb4097134ff3c332f xmlns="7adca580-9bf6-46f2-b2dd-2172c93ed0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CD0A53-6DFB-4BF3-9C59-4C98E9A803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A87583-DC72-4A9D-B962-E2A19ADB1CFA}"/>
</file>

<file path=customXml/itemProps3.xml><?xml version="1.0" encoding="utf-8"?>
<ds:datastoreItem xmlns:ds="http://schemas.openxmlformats.org/officeDocument/2006/customXml" ds:itemID="{D9F61CFC-6521-405B-B107-F6330E7EBD2B}">
  <ds:schemaRefs>
    <ds:schemaRef ds:uri="08bbf0c4-5cce-42dc-bb7e-515bda27240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adca580-9bf6-46f2-b2dd-2172c93ed037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PROFORMA &amp; NORMALISÉ</vt:lpstr>
      <vt:lpstr>RCD</vt:lpstr>
      <vt:lpstr>TGA - CMPC</vt:lpstr>
      <vt:lpstr>A-1</vt:lpstr>
      <vt:lpstr>A-2</vt:lpstr>
      <vt:lpstr>A-3</vt:lpstr>
      <vt:lpstr>A-4</vt:lpstr>
      <vt:lpstr>A-5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Keven</dc:creator>
  <cp:lastModifiedBy>Noemie</cp:lastModifiedBy>
  <dcterms:created xsi:type="dcterms:W3CDTF">2019-12-02T00:22:06Z</dcterms:created>
  <dcterms:modified xsi:type="dcterms:W3CDTF">2022-07-13T13:58:44Z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0x0101001F2C5F4C25F6474D80F4A651E59E1E4C</vt:lpwstr>
  </property>
</Properties>
</file>